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3565" windowHeight="8010"/>
  </bookViews>
  <sheets>
    <sheet name="Spotřeby_2017" sheetId="1" r:id="rId1"/>
    <sheet name="ČMHÚ" sheetId="2" r:id="rId2"/>
  </sheets>
  <calcPr calcId="145621"/>
</workbook>
</file>

<file path=xl/calcChain.xml><?xml version="1.0" encoding="utf-8"?>
<calcChain xmlns="http://schemas.openxmlformats.org/spreadsheetml/2006/main">
  <c r="F70" i="1" l="1"/>
  <c r="F67" i="1"/>
  <c r="F64" i="1"/>
  <c r="G64" i="1"/>
  <c r="B64" i="1"/>
  <c r="M66" i="1"/>
  <c r="M64" i="1"/>
  <c r="M65" i="1"/>
  <c r="L66" i="1"/>
  <c r="L65" i="1"/>
  <c r="L64" i="1"/>
  <c r="K64" i="1"/>
  <c r="H64" i="1"/>
  <c r="G66" i="1"/>
  <c r="G63" i="1"/>
  <c r="F66" i="1"/>
  <c r="F63" i="1"/>
  <c r="D66" i="1"/>
  <c r="D63" i="1"/>
  <c r="D64" i="1"/>
  <c r="G23" i="2" l="1"/>
  <c r="F23" i="2"/>
  <c r="D23" i="2"/>
  <c r="C23" i="2"/>
  <c r="E18" i="1"/>
  <c r="E19" i="1" s="1"/>
  <c r="F18" i="1"/>
  <c r="G18" i="1"/>
  <c r="G19" i="1" s="1"/>
  <c r="H18" i="1"/>
  <c r="H19" i="1" s="1"/>
  <c r="I18" i="1"/>
  <c r="I19" i="1" s="1"/>
  <c r="J18" i="1"/>
  <c r="K18" i="1"/>
  <c r="K19" i="1" s="1"/>
  <c r="L18" i="1"/>
  <c r="L19" i="1" s="1"/>
  <c r="M18" i="1"/>
  <c r="M19" i="1" s="1"/>
  <c r="N18" i="1"/>
  <c r="C19" i="1"/>
  <c r="D19" i="1"/>
  <c r="F19" i="1"/>
  <c r="J19" i="1"/>
  <c r="N19" i="1"/>
  <c r="O18" i="1" l="1"/>
  <c r="O19" i="1" s="1"/>
  <c r="O15" i="1"/>
  <c r="D20" i="1" l="1"/>
  <c r="H20" i="1"/>
  <c r="L20" i="1"/>
  <c r="E20" i="1"/>
  <c r="I20" i="1"/>
  <c r="M20" i="1"/>
  <c r="J20" i="1"/>
  <c r="N20" i="1"/>
  <c r="C20" i="1"/>
  <c r="G20" i="1"/>
  <c r="K20" i="1"/>
  <c r="F20" i="1"/>
  <c r="R10" i="1"/>
  <c r="Q10" i="1"/>
  <c r="P10" i="1"/>
  <c r="O16" i="1"/>
  <c r="O7" i="1"/>
  <c r="O6" i="1"/>
  <c r="O5" i="1"/>
  <c r="N11" i="1"/>
  <c r="M11" i="1"/>
  <c r="L11" i="1"/>
  <c r="K11" i="1"/>
  <c r="J11" i="1"/>
  <c r="I11" i="1"/>
  <c r="H11" i="1"/>
  <c r="G11" i="1"/>
  <c r="F11" i="1"/>
  <c r="E11" i="1"/>
  <c r="D11" i="1"/>
  <c r="C11" i="1"/>
  <c r="N9" i="1"/>
  <c r="N10" i="1" s="1"/>
  <c r="M9" i="1"/>
  <c r="M10" i="1" s="1"/>
  <c r="L9" i="1"/>
  <c r="L10" i="1" s="1"/>
  <c r="K9" i="1"/>
  <c r="K10" i="1" s="1"/>
  <c r="J9" i="1"/>
  <c r="J10" i="1" s="1"/>
  <c r="I9" i="1"/>
  <c r="I10" i="1" s="1"/>
  <c r="H9" i="1"/>
  <c r="H10" i="1" s="1"/>
  <c r="G9" i="1"/>
  <c r="G10" i="1" s="1"/>
  <c r="F9" i="1"/>
  <c r="F10" i="1" s="1"/>
  <c r="E9" i="1"/>
  <c r="E10" i="1" s="1"/>
  <c r="D9" i="1"/>
  <c r="D10" i="1" s="1"/>
  <c r="C9" i="1"/>
  <c r="C10" i="1" s="1"/>
  <c r="O20" i="1" l="1"/>
  <c r="K12" i="1"/>
  <c r="G12" i="1"/>
  <c r="C12" i="1"/>
  <c r="E12" i="1"/>
  <c r="D12" i="1"/>
  <c r="N12" i="1"/>
  <c r="J12" i="1"/>
  <c r="F12" i="1"/>
  <c r="I12" i="1"/>
  <c r="H12" i="1"/>
  <c r="M12" i="1"/>
  <c r="L12" i="1"/>
  <c r="O9" i="1"/>
  <c r="O10" i="1" s="1"/>
  <c r="O12" i="1" l="1"/>
</calcChain>
</file>

<file path=xl/sharedStrings.xml><?xml version="1.0" encoding="utf-8"?>
<sst xmlns="http://schemas.openxmlformats.org/spreadsheetml/2006/main" count="77" uniqueCount="62">
  <si>
    <t>MWh</t>
  </si>
  <si>
    <t>EE</t>
  </si>
  <si>
    <t>m3</t>
  </si>
  <si>
    <t>rozložení %</t>
  </si>
  <si>
    <t>spal. teplo</t>
  </si>
  <si>
    <t>CELKEM</t>
  </si>
  <si>
    <t>zálohy vč.DPH</t>
  </si>
  <si>
    <t>doúčt. vč. DPH</t>
  </si>
  <si>
    <t>platba vč. DPH</t>
  </si>
  <si>
    <t>spotřeba v EA</t>
  </si>
  <si>
    <t xml:space="preserve">jedn. cena </t>
  </si>
  <si>
    <t>ZP                                        č.sml. 410 869</t>
  </si>
  <si>
    <t>EE                                      č.sml. 802906                                    EAN OPM                           859182400300037237</t>
  </si>
  <si>
    <t>ZP</t>
  </si>
  <si>
    <t>bez TUV %</t>
  </si>
  <si>
    <t>normový rok %</t>
  </si>
  <si>
    <t>Měsíc</t>
  </si>
  <si>
    <t>Zadané období</t>
  </si>
  <si>
    <t>Normál 1961 - 1990 (Praha - Karlov)</t>
  </si>
  <si>
    <r>
      <t>Denostupně D</t>
    </r>
    <r>
      <rPr>
        <b/>
        <vertAlign val="subscript"/>
        <sz val="10"/>
        <color rgb="FF000000"/>
        <rFont val="Arial"/>
        <family val="2"/>
        <charset val="238"/>
      </rPr>
      <t>19.0</t>
    </r>
  </si>
  <si>
    <t>Průměrná teplota</t>
  </si>
  <si>
    <t>[D . K]</t>
  </si>
  <si>
    <t>[dny]</t>
  </si>
  <si>
    <t>[°C]</t>
  </si>
  <si>
    <t>Celkem</t>
  </si>
  <si>
    <t>2939.30</t>
  </si>
  <si>
    <t>3237.10</t>
  </si>
  <si>
    <t>Přenést do výpočtu</t>
  </si>
  <si>
    <t>"Potřeba tepla pro vytápění a ohřev teplé vody"</t>
  </si>
  <si>
    <t>-3.0</t>
  </si>
  <si>
    <t>-0.9</t>
  </si>
  <si>
    <t>0.8</t>
  </si>
  <si>
    <t>21.0</t>
  </si>
  <si>
    <t>01/2017</t>
  </si>
  <si>
    <t>02/2017</t>
  </si>
  <si>
    <t>03/2017</t>
  </si>
  <si>
    <t>04/2017</t>
  </si>
  <si>
    <t>05/2017</t>
  </si>
  <si>
    <t>06/2017</t>
  </si>
  <si>
    <t>07/2017</t>
  </si>
  <si>
    <t>08/2017</t>
  </si>
  <si>
    <t>09/2017</t>
  </si>
  <si>
    <t>10/2017</t>
  </si>
  <si>
    <t>11/2017</t>
  </si>
  <si>
    <t>12/2017</t>
  </si>
  <si>
    <t>0.9</t>
  </si>
  <si>
    <t>1.12.2017 - 28.2.2018</t>
  </si>
  <si>
    <t>bez DPH</t>
  </si>
  <si>
    <t>s DPH 15%</t>
  </si>
  <si>
    <t>3.8.2017 - 27.10.2017</t>
  </si>
  <si>
    <t>3.8.2018 - 12.11.2018</t>
  </si>
  <si>
    <t>VODA</t>
  </si>
  <si>
    <t>vodné + stočné</t>
  </si>
  <si>
    <t>počet dnů</t>
  </si>
  <si>
    <t>m3/den</t>
  </si>
  <si>
    <t>Kč/m3</t>
  </si>
  <si>
    <t>zaokrouhleno</t>
  </si>
  <si>
    <t>vč. víkendů</t>
  </si>
  <si>
    <t>roční spotřeba</t>
  </si>
  <si>
    <t>dopočet</t>
  </si>
  <si>
    <t>BUDOVA</t>
  </si>
  <si>
    <t>Krajský úřad Středočeského kraje, Sborovská 11,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</si>
</sst>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vertAlign val="subscript"/>
      <sz val="10"/>
      <color rgb="FF00000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color theme="2" tint="-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8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0" fillId="0" borderId="3" xfId="0" applyNumberFormat="1" applyBorder="1"/>
    <xf numFmtId="0" fontId="0" fillId="0" borderId="2" xfId="0" applyBorder="1"/>
    <xf numFmtId="3" fontId="0" fillId="0" borderId="2" xfId="0" applyNumberFormat="1" applyBorder="1"/>
    <xf numFmtId="0" fontId="0" fillId="0" borderId="3" xfId="0" applyBorder="1"/>
    <xf numFmtId="3" fontId="0" fillId="0" borderId="4" xfId="0" applyNumberFormat="1" applyBorder="1"/>
    <xf numFmtId="164" fontId="0" fillId="0" borderId="1" xfId="0" applyNumberFormat="1" applyBorder="1"/>
    <xf numFmtId="0" fontId="0" fillId="0" borderId="8" xfId="0" applyBorder="1"/>
    <xf numFmtId="0" fontId="0" fillId="0" borderId="9" xfId="0" applyBorder="1"/>
    <xf numFmtId="164" fontId="0" fillId="0" borderId="8" xfId="0" applyNumberFormat="1" applyBorder="1"/>
    <xf numFmtId="164" fontId="0" fillId="0" borderId="9" xfId="0" applyNumberFormat="1" applyBorder="1"/>
    <xf numFmtId="3" fontId="0" fillId="0" borderId="8" xfId="0" applyNumberFormat="1" applyBorder="1"/>
    <xf numFmtId="3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0" borderId="5" xfId="0" applyBorder="1"/>
    <xf numFmtId="0" fontId="0" fillId="0" borderId="6" xfId="0" applyBorder="1"/>
    <xf numFmtId="3" fontId="0" fillId="0" borderId="11" xfId="0" applyNumberFormat="1" applyBorder="1"/>
    <xf numFmtId="0" fontId="0" fillId="0" borderId="19" xfId="0" applyBorder="1"/>
    <xf numFmtId="164" fontId="0" fillId="0" borderId="18" xfId="0" applyNumberFormat="1" applyBorder="1"/>
    <xf numFmtId="164" fontId="0" fillId="0" borderId="3" xfId="0" applyNumberFormat="1" applyBorder="1"/>
    <xf numFmtId="164" fontId="0" fillId="0" borderId="16" xfId="0" applyNumberFormat="1" applyBorder="1"/>
    <xf numFmtId="3" fontId="0" fillId="0" borderId="15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0" fontId="0" fillId="0" borderId="20" xfId="0" applyBorder="1"/>
    <xf numFmtId="0" fontId="0" fillId="0" borderId="15" xfId="0" applyBorder="1"/>
    <xf numFmtId="0" fontId="0" fillId="0" borderId="26" xfId="0" applyBorder="1" applyAlignment="1">
      <alignment horizontal="right"/>
    </xf>
    <xf numFmtId="0" fontId="0" fillId="0" borderId="27" xfId="0" applyBorder="1"/>
    <xf numFmtId="3" fontId="0" fillId="0" borderId="6" xfId="0" applyNumberFormat="1" applyBorder="1"/>
    <xf numFmtId="0" fontId="0" fillId="0" borderId="7" xfId="0" applyBorder="1"/>
    <xf numFmtId="165" fontId="0" fillId="0" borderId="3" xfId="0" applyNumberFormat="1" applyBorder="1"/>
    <xf numFmtId="0" fontId="0" fillId="0" borderId="0" xfId="0" applyFill="1" applyBorder="1" applyAlignment="1">
      <alignment horizontal="right"/>
    </xf>
    <xf numFmtId="3" fontId="0" fillId="0" borderId="0" xfId="0" applyNumberFormat="1"/>
    <xf numFmtId="2" fontId="0" fillId="0" borderId="27" xfId="0" applyNumberFormat="1" applyBorder="1" applyAlignment="1">
      <alignment horizontal="center"/>
    </xf>
    <xf numFmtId="3" fontId="2" fillId="6" borderId="7" xfId="0" applyNumberFormat="1" applyFont="1" applyFill="1" applyBorder="1"/>
    <xf numFmtId="4" fontId="2" fillId="6" borderId="11" xfId="0" applyNumberFormat="1" applyFont="1" applyFill="1" applyBorder="1"/>
    <xf numFmtId="3" fontId="2" fillId="6" borderId="16" xfId="0" applyNumberFormat="1" applyFont="1" applyFill="1" applyBorder="1"/>
    <xf numFmtId="0" fontId="2" fillId="6" borderId="11" xfId="0" applyFont="1" applyFill="1" applyBorder="1"/>
    <xf numFmtId="3" fontId="2" fillId="6" borderId="17" xfId="0" applyNumberFormat="1" applyFont="1" applyFill="1" applyBorder="1"/>
    <xf numFmtId="0" fontId="2" fillId="6" borderId="3" xfId="0" applyFont="1" applyFill="1" applyBorder="1"/>
    <xf numFmtId="0" fontId="2" fillId="6" borderId="9" xfId="0" applyFont="1" applyFill="1" applyBorder="1"/>
    <xf numFmtId="2" fontId="2" fillId="6" borderId="11" xfId="0" applyNumberFormat="1" applyFont="1" applyFill="1" applyBorder="1" applyAlignment="1">
      <alignment horizontal="center"/>
    </xf>
    <xf numFmtId="164" fontId="2" fillId="6" borderId="7" xfId="0" applyNumberFormat="1" applyFont="1" applyFill="1" applyBorder="1"/>
    <xf numFmtId="0" fontId="0" fillId="0" borderId="24" xfId="0" applyBorder="1"/>
    <xf numFmtId="0" fontId="0" fillId="0" borderId="4" xfId="0" applyBorder="1"/>
    <xf numFmtId="0" fontId="0" fillId="0" borderId="17" xfId="0" applyBorder="1"/>
    <xf numFmtId="3" fontId="0" fillId="0" borderId="10" xfId="0" applyNumberFormat="1" applyBorder="1"/>
    <xf numFmtId="0" fontId="0" fillId="0" borderId="0" xfId="0" applyBorder="1" applyAlignment="1">
      <alignment horizontal="right"/>
    </xf>
    <xf numFmtId="0" fontId="0" fillId="6" borderId="11" xfId="0" applyFill="1" applyBorder="1"/>
    <xf numFmtId="164" fontId="0" fillId="0" borderId="27" xfId="0" applyNumberFormat="1" applyBorder="1"/>
    <xf numFmtId="3" fontId="2" fillId="6" borderId="27" xfId="0" applyNumberFormat="1" applyFont="1" applyFill="1" applyBorder="1"/>
    <xf numFmtId="2" fontId="0" fillId="0" borderId="2" xfId="0" applyNumberFormat="1" applyBorder="1" applyAlignment="1">
      <alignment horizontal="center"/>
    </xf>
    <xf numFmtId="0" fontId="2" fillId="5" borderId="25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4" fillId="0" borderId="0" xfId="0" applyFont="1" applyFill="1" applyBorder="1"/>
    <xf numFmtId="3" fontId="0" fillId="0" borderId="0" xfId="0" applyNumberFormat="1" applyFill="1" applyBorder="1"/>
    <xf numFmtId="3" fontId="4" fillId="0" borderId="0" xfId="0" applyNumberFormat="1" applyFont="1" applyFill="1" applyBorder="1"/>
    <xf numFmtId="0" fontId="2" fillId="0" borderId="22" xfId="0" applyFont="1" applyBorder="1" applyAlignment="1">
      <alignment horizontal="center"/>
    </xf>
    <xf numFmtId="0" fontId="2" fillId="6" borderId="23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3" fillId="0" borderId="0" xfId="0" applyNumberFormat="1" applyFont="1" applyFill="1" applyBorder="1"/>
    <xf numFmtId="0" fontId="0" fillId="0" borderId="0" xfId="0" applyBorder="1"/>
    <xf numFmtId="165" fontId="0" fillId="0" borderId="1" xfId="0" applyNumberFormat="1" applyBorder="1"/>
    <xf numFmtId="0" fontId="2" fillId="5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166" fontId="0" fillId="0" borderId="0" xfId="0" applyNumberFormat="1" applyFill="1" applyBorder="1"/>
    <xf numFmtId="0" fontId="2" fillId="0" borderId="0" xfId="0" applyFont="1"/>
    <xf numFmtId="0" fontId="0" fillId="0" borderId="26" xfId="0" applyBorder="1"/>
    <xf numFmtId="0" fontId="0" fillId="0" borderId="28" xfId="0" applyBorder="1"/>
    <xf numFmtId="0" fontId="0" fillId="5" borderId="25" xfId="0" applyFill="1" applyBorder="1"/>
    <xf numFmtId="2" fontId="5" fillId="0" borderId="27" xfId="0" applyNumberFormat="1" applyFont="1" applyBorder="1" applyAlignment="1">
      <alignment horizontal="center"/>
    </xf>
    <xf numFmtId="2" fontId="6" fillId="6" borderId="11" xfId="0" applyNumberFormat="1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4" fontId="2" fillId="0" borderId="0" xfId="0" applyNumberFormat="1" applyFont="1" applyFill="1" applyBorder="1"/>
    <xf numFmtId="2" fontId="0" fillId="0" borderId="0" xfId="0" applyNumberForma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7" fillId="7" borderId="31" xfId="0" applyNumberFormat="1" applyFont="1" applyFill="1" applyBorder="1" applyAlignment="1" applyProtection="1">
      <alignment horizontal="left" vertical="center" wrapText="1"/>
      <protection locked="0"/>
    </xf>
    <xf numFmtId="0" fontId="0" fillId="7" borderId="38" xfId="0" applyFill="1" applyBorder="1" applyAlignment="1" applyProtection="1">
      <alignment wrapText="1"/>
      <protection locked="0"/>
    </xf>
    <xf numFmtId="0" fontId="0" fillId="7" borderId="39" xfId="0" applyFill="1" applyBorder="1" applyAlignment="1" applyProtection="1">
      <alignment wrapText="1"/>
      <protection locked="0"/>
    </xf>
    <xf numFmtId="0" fontId="0" fillId="7" borderId="40" xfId="0" applyFill="1" applyBorder="1" applyAlignment="1" applyProtection="1">
      <alignment wrapText="1"/>
      <protection locked="0"/>
    </xf>
    <xf numFmtId="0" fontId="10" fillId="7" borderId="31" xfId="0" applyFont="1" applyFill="1" applyBorder="1" applyAlignment="1" applyProtection="1">
      <alignment horizontal="center" vertical="center" wrapText="1"/>
      <protection locked="0"/>
    </xf>
    <xf numFmtId="0" fontId="10" fillId="7" borderId="31" xfId="0" applyFont="1" applyFill="1" applyBorder="1" applyAlignment="1" applyProtection="1">
      <alignment horizontal="right" vertical="center" wrapText="1"/>
      <protection locked="0"/>
    </xf>
    <xf numFmtId="16" fontId="10" fillId="7" borderId="31" xfId="0" applyNumberFormat="1" applyFont="1" applyFill="1" applyBorder="1" applyAlignment="1" applyProtection="1">
      <alignment horizontal="right" vertical="center" wrapText="1"/>
      <protection locked="0"/>
    </xf>
    <xf numFmtId="0" fontId="7" fillId="7" borderId="31" xfId="0" applyFont="1" applyFill="1" applyBorder="1" applyAlignment="1" applyProtection="1">
      <alignment horizontal="right" vertical="center" wrapText="1"/>
      <protection locked="0"/>
    </xf>
    <xf numFmtId="16" fontId="7" fillId="7" borderId="31" xfId="0" applyNumberFormat="1" applyFont="1" applyFill="1" applyBorder="1" applyAlignment="1" applyProtection="1">
      <alignment horizontal="right" vertical="center" wrapText="1"/>
      <protection locked="0"/>
    </xf>
    <xf numFmtId="0" fontId="7" fillId="7" borderId="32" xfId="0" applyFont="1" applyFill="1" applyBorder="1" applyAlignment="1" applyProtection="1">
      <alignment horizontal="right" vertical="center" wrapText="1"/>
      <protection locked="0"/>
    </xf>
    <xf numFmtId="16" fontId="7" fillId="7" borderId="3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7" borderId="44" xfId="0" applyFill="1" applyBorder="1" applyAlignment="1" applyProtection="1">
      <alignment horizontal="right" wrapText="1"/>
      <protection locked="0"/>
    </xf>
    <xf numFmtId="3" fontId="0" fillId="0" borderId="0" xfId="0" applyNumberFormat="1" applyAlignment="1">
      <alignment horizontal="center"/>
    </xf>
    <xf numFmtId="49" fontId="0" fillId="0" borderId="0" xfId="0" applyNumberForma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2" fillId="8" borderId="29" xfId="0" applyFont="1" applyFill="1" applyBorder="1"/>
    <xf numFmtId="0" fontId="0" fillId="8" borderId="21" xfId="0" applyFill="1" applyBorder="1"/>
    <xf numFmtId="0" fontId="0" fillId="8" borderId="25" xfId="0" applyFill="1" applyBorder="1"/>
    <xf numFmtId="0" fontId="2" fillId="8" borderId="45" xfId="0" applyFont="1" applyFill="1" applyBorder="1"/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10" fillId="7" borderId="32" xfId="0" applyFont="1" applyFill="1" applyBorder="1" applyAlignment="1" applyProtection="1">
      <alignment horizontal="right" vertical="center" wrapText="1"/>
      <protection locked="0"/>
    </xf>
    <xf numFmtId="0" fontId="10" fillId="7" borderId="33" xfId="0" applyFont="1" applyFill="1" applyBorder="1" applyAlignment="1" applyProtection="1">
      <alignment horizontal="right" vertical="center" wrapText="1"/>
      <protection locked="0"/>
    </xf>
    <xf numFmtId="0" fontId="10" fillId="7" borderId="34" xfId="0" applyFont="1" applyFill="1" applyBorder="1" applyAlignment="1" applyProtection="1">
      <alignment horizontal="right" vertical="center" wrapText="1"/>
      <protection locked="0"/>
    </xf>
    <xf numFmtId="0" fontId="0" fillId="7" borderId="38" xfId="0" applyFill="1" applyBorder="1" applyAlignment="1" applyProtection="1">
      <alignment horizontal="center" vertical="center" wrapText="1"/>
      <protection locked="0"/>
    </xf>
    <xf numFmtId="0" fontId="0" fillId="7" borderId="39" xfId="0" applyFill="1" applyBorder="1" applyAlignment="1" applyProtection="1">
      <alignment horizontal="center" vertical="center" wrapText="1"/>
      <protection locked="0"/>
    </xf>
    <xf numFmtId="0" fontId="0" fillId="7" borderId="40" xfId="0" applyFill="1" applyBorder="1" applyAlignment="1" applyProtection="1">
      <alignment horizontal="center" vertical="center" wrapText="1"/>
      <protection locked="0"/>
    </xf>
    <xf numFmtId="0" fontId="0" fillId="7" borderId="41" xfId="0" applyFill="1" applyBorder="1" applyAlignment="1" applyProtection="1">
      <alignment horizontal="center" vertical="center" wrapText="1"/>
      <protection locked="0"/>
    </xf>
    <xf numFmtId="0" fontId="0" fillId="7" borderId="42" xfId="0" applyFill="1" applyBorder="1" applyAlignment="1" applyProtection="1">
      <alignment horizontal="center" vertical="center" wrapText="1"/>
      <protection locked="0"/>
    </xf>
    <xf numFmtId="0" fontId="0" fillId="7" borderId="43" xfId="0" applyFill="1" applyBorder="1" applyAlignment="1" applyProtection="1">
      <alignment horizontal="center" vertical="center" wrapText="1"/>
      <protection locked="0"/>
    </xf>
    <xf numFmtId="0" fontId="7" fillId="7" borderId="38" xfId="0" applyFont="1" applyFill="1" applyBorder="1" applyAlignment="1" applyProtection="1">
      <alignment vertical="center" wrapText="1"/>
      <protection locked="0"/>
    </xf>
    <xf numFmtId="0" fontId="7" fillId="7" borderId="39" xfId="0" applyFont="1" applyFill="1" applyBorder="1" applyAlignment="1" applyProtection="1">
      <alignment vertical="center" wrapText="1"/>
      <protection locked="0"/>
    </xf>
    <xf numFmtId="0" fontId="7" fillId="7" borderId="40" xfId="0" applyFont="1" applyFill="1" applyBorder="1" applyAlignment="1" applyProtection="1">
      <alignment vertical="center" wrapText="1"/>
      <protection locked="0"/>
    </xf>
    <xf numFmtId="0" fontId="7" fillId="7" borderId="41" xfId="0" applyFont="1" applyFill="1" applyBorder="1" applyAlignment="1" applyProtection="1">
      <alignment vertical="center" wrapText="1"/>
      <protection locked="0"/>
    </xf>
    <xf numFmtId="0" fontId="7" fillId="7" borderId="42" xfId="0" applyFont="1" applyFill="1" applyBorder="1" applyAlignment="1" applyProtection="1">
      <alignment vertical="center" wrapText="1"/>
      <protection locked="0"/>
    </xf>
    <xf numFmtId="0" fontId="7" fillId="7" borderId="43" xfId="0" applyFont="1" applyFill="1" applyBorder="1" applyAlignment="1" applyProtection="1">
      <alignment vertical="center" wrapText="1"/>
      <protection locked="0"/>
    </xf>
    <xf numFmtId="0" fontId="10" fillId="7" borderId="32" xfId="0" applyFont="1" applyFill="1" applyBorder="1" applyAlignment="1" applyProtection="1">
      <alignment horizontal="center" vertical="center" wrapText="1"/>
      <protection locked="0"/>
    </xf>
    <xf numFmtId="0" fontId="10" fillId="7" borderId="33" xfId="0" applyFont="1" applyFill="1" applyBorder="1" applyAlignment="1" applyProtection="1">
      <alignment horizontal="center" vertical="center" wrapText="1"/>
      <protection locked="0"/>
    </xf>
    <xf numFmtId="0" fontId="10" fillId="7" borderId="34" xfId="0" applyFont="1" applyFill="1" applyBorder="1" applyAlignment="1" applyProtection="1">
      <alignment horizontal="center" vertical="center" wrapText="1"/>
      <protection locked="0"/>
    </xf>
    <xf numFmtId="0" fontId="10" fillId="7" borderId="35" xfId="0" applyFont="1" applyFill="1" applyBorder="1" applyAlignment="1" applyProtection="1">
      <alignment horizontal="center" vertical="center" wrapText="1"/>
      <protection locked="0"/>
    </xf>
    <xf numFmtId="0" fontId="10" fillId="7" borderId="36" xfId="0" applyFont="1" applyFill="1" applyBorder="1" applyAlignment="1" applyProtection="1">
      <alignment horizontal="center" vertical="center" wrapText="1"/>
      <protection locked="0"/>
    </xf>
    <xf numFmtId="0" fontId="10" fillId="7" borderId="37" xfId="0" applyFont="1" applyFill="1" applyBorder="1" applyAlignment="1" applyProtection="1">
      <alignment horizontal="center" vertical="center" wrapText="1"/>
      <protection locked="0"/>
    </xf>
    <xf numFmtId="3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2" fontId="0" fillId="0" borderId="0" xfId="0" applyNumberFormat="1" applyFill="1" applyBorder="1"/>
    <xf numFmtId="0" fontId="9" fillId="0" borderId="0" xfId="0" applyFont="1" applyFill="1" applyBorder="1" applyAlignment="1">
      <alignment vertical="center" wrapText="1"/>
    </xf>
    <xf numFmtId="166" fontId="2" fillId="0" borderId="0" xfId="0" applyNumberFormat="1" applyFont="1" applyFill="1" applyBorder="1"/>
    <xf numFmtId="0" fontId="0" fillId="0" borderId="0" xfId="0" applyFill="1"/>
    <xf numFmtId="0" fontId="0" fillId="0" borderId="0" xfId="0"/>
    <xf numFmtId="0" fontId="0" fillId="0" borderId="5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16" xfId="0" applyBorder="1"/>
    <xf numFmtId="0" fontId="0" fillId="0" borderId="8" xfId="0" applyBorder="1" applyAlignment="1">
      <alignment horizontal="right"/>
    </xf>
    <xf numFmtId="4" fontId="2" fillId="6" borderId="17" xfId="0" applyNumberFormat="1" applyFont="1" applyFill="1" applyBorder="1" applyAlignment="1">
      <alignment horizontal="center"/>
    </xf>
    <xf numFmtId="0" fontId="0" fillId="9" borderId="46" xfId="0" applyFill="1" applyBorder="1"/>
    <xf numFmtId="0" fontId="0" fillId="9" borderId="47" xfId="0" applyFill="1" applyBorder="1"/>
    <xf numFmtId="0" fontId="0" fillId="9" borderId="48" xfId="0" applyFill="1" applyBorder="1"/>
    <xf numFmtId="0" fontId="2" fillId="9" borderId="49" xfId="0" applyFont="1" applyFill="1" applyBorder="1" applyAlignment="1">
      <alignment horizontal="center"/>
    </xf>
    <xf numFmtId="0" fontId="2" fillId="9" borderId="30" xfId="0" applyFont="1" applyFill="1" applyBorder="1" applyAlignment="1">
      <alignment horizontal="center"/>
    </xf>
    <xf numFmtId="0" fontId="0" fillId="9" borderId="0" xfId="0" applyFill="1" applyBorder="1"/>
    <xf numFmtId="0" fontId="0" fillId="9" borderId="50" xfId="0" applyFill="1" applyBorder="1"/>
    <xf numFmtId="164" fontId="0" fillId="9" borderId="51" xfId="0" applyNumberFormat="1" applyFill="1" applyBorder="1" applyAlignment="1">
      <alignment horizontal="center"/>
    </xf>
    <xf numFmtId="4" fontId="0" fillId="9" borderId="0" xfId="0" applyNumberFormat="1" applyFill="1" applyBorder="1"/>
    <xf numFmtId="0" fontId="2" fillId="9" borderId="1" xfId="0" applyFont="1" applyFill="1" applyBorder="1"/>
    <xf numFmtId="0" fontId="0" fillId="9" borderId="56" xfId="0" applyFill="1" applyBorder="1"/>
    <xf numFmtId="0" fontId="0" fillId="9" borderId="59" xfId="0" applyFill="1" applyBorder="1"/>
    <xf numFmtId="164" fontId="13" fillId="9" borderId="51" xfId="0" applyNumberFormat="1" applyFont="1" applyFill="1" applyBorder="1" applyAlignment="1">
      <alignment horizontal="center"/>
    </xf>
    <xf numFmtId="0" fontId="13" fillId="9" borderId="0" xfId="0" applyFont="1" applyFill="1" applyBorder="1"/>
    <xf numFmtId="4" fontId="13" fillId="9" borderId="0" xfId="0" applyNumberFormat="1" applyFont="1" applyFill="1" applyBorder="1"/>
    <xf numFmtId="0" fontId="13" fillId="9" borderId="57" xfId="0" applyFont="1" applyFill="1" applyBorder="1"/>
    <xf numFmtId="0" fontId="13" fillId="9" borderId="50" xfId="0" applyFont="1" applyFill="1" applyBorder="1"/>
    <xf numFmtId="164" fontId="0" fillId="9" borderId="51" xfId="0" applyNumberFormat="1" applyFill="1" applyBorder="1"/>
    <xf numFmtId="0" fontId="13" fillId="9" borderId="30" xfId="0" applyFont="1" applyFill="1" applyBorder="1"/>
    <xf numFmtId="0" fontId="13" fillId="9" borderId="52" xfId="0" applyFont="1" applyFill="1" applyBorder="1"/>
    <xf numFmtId="0" fontId="0" fillId="9" borderId="30" xfId="0" applyFill="1" applyBorder="1"/>
    <xf numFmtId="0" fontId="13" fillId="9" borderId="58" xfId="0" applyFont="1" applyFill="1" applyBorder="1"/>
    <xf numFmtId="0" fontId="0" fillId="9" borderId="51" xfId="0" applyFill="1" applyBorder="1"/>
    <xf numFmtId="2" fontId="0" fillId="9" borderId="0" xfId="0" applyNumberFormat="1" applyFill="1" applyBorder="1" applyAlignment="1">
      <alignment horizontal="center"/>
    </xf>
    <xf numFmtId="2" fontId="0" fillId="9" borderId="50" xfId="0" applyNumberFormat="1" applyFill="1" applyBorder="1" applyAlignment="1">
      <alignment horizontal="center"/>
    </xf>
    <xf numFmtId="0" fontId="2" fillId="9" borderId="0" xfId="0" applyFont="1" applyFill="1" applyBorder="1" applyAlignment="1">
      <alignment horizontal="right"/>
    </xf>
    <xf numFmtId="2" fontId="2" fillId="9" borderId="0" xfId="0" applyNumberFormat="1" applyFont="1" applyFill="1" applyBorder="1" applyAlignment="1">
      <alignment horizontal="center"/>
    </xf>
    <xf numFmtId="0" fontId="2" fillId="9" borderId="0" xfId="0" applyFont="1" applyFill="1" applyBorder="1"/>
    <xf numFmtId="0" fontId="0" fillId="9" borderId="53" xfId="0" applyFill="1" applyBorder="1"/>
    <xf numFmtId="0" fontId="0" fillId="9" borderId="54" xfId="0" applyFill="1" applyBorder="1"/>
    <xf numFmtId="0" fontId="2" fillId="9" borderId="54" xfId="0" applyFont="1" applyFill="1" applyBorder="1" applyAlignment="1">
      <alignment horizontal="right"/>
    </xf>
    <xf numFmtId="4" fontId="2" fillId="9" borderId="54" xfId="0" applyNumberFormat="1" applyFont="1" applyFill="1" applyBorder="1"/>
    <xf numFmtId="0" fontId="2" fillId="9" borderId="54" xfId="0" applyFont="1" applyFill="1" applyBorder="1"/>
    <xf numFmtId="0" fontId="0" fillId="9" borderId="55" xfId="0" applyFill="1" applyBorder="1"/>
  </cellXfs>
  <cellStyles count="2">
    <cellStyle name="Hypertextový odkaz" xfId="1" builtinId="8" hidden="1"/>
    <cellStyle name="Normální" xfId="0" builtinId="0"/>
  </cellStyles>
  <dxfs count="0"/>
  <tableStyles count="0" defaultTableStyle="TableStyleMedium2" defaultPivotStyle="PivotStyleMedium9"/>
  <colors>
    <mruColors>
      <color rgb="FF00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0-5CC6-11CF-8D67-00AA00BDCE1D}" ax:persistence="persistStream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99FF99"/>
            </a:solidFill>
          </c:spPr>
          <c:invertIfNegative val="0"/>
          <c:val>
            <c:numRef>
              <c:f>Spotřeby_2017!$C$25:$N$25</c:f>
              <c:numCache>
                <c:formatCode>General</c:formatCode>
                <c:ptCount val="12"/>
                <c:pt idx="0">
                  <c:v>726.84349999999995</c:v>
                </c:pt>
                <c:pt idx="1">
                  <c:v>470.82499999999999</c:v>
                </c:pt>
                <c:pt idx="2">
                  <c:v>345.54849999999999</c:v>
                </c:pt>
                <c:pt idx="3">
                  <c:v>229.47649999999999</c:v>
                </c:pt>
                <c:pt idx="4">
                  <c:v>117.0733</c:v>
                </c:pt>
                <c:pt idx="5">
                  <c:v>15.874700000000001</c:v>
                </c:pt>
                <c:pt idx="6">
                  <c:v>14.319900000000001</c:v>
                </c:pt>
                <c:pt idx="7">
                  <c:v>14.869899999999999</c:v>
                </c:pt>
                <c:pt idx="8">
                  <c:v>112.3933</c:v>
                </c:pt>
                <c:pt idx="9">
                  <c:v>251.16319999999999</c:v>
                </c:pt>
                <c:pt idx="10">
                  <c:v>409.8759</c:v>
                </c:pt>
                <c:pt idx="11">
                  <c:v>524.17953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57952"/>
        <c:axId val="54895744"/>
      </c:barChart>
      <c:catAx>
        <c:axId val="84157952"/>
        <c:scaling>
          <c:orientation val="minMax"/>
        </c:scaling>
        <c:delete val="0"/>
        <c:axPos val="b"/>
        <c:majorTickMark val="out"/>
        <c:minorTickMark val="none"/>
        <c:tickLblPos val="nextTo"/>
        <c:crossAx val="54895744"/>
        <c:crosses val="autoZero"/>
        <c:auto val="1"/>
        <c:lblAlgn val="ctr"/>
        <c:lblOffset val="100"/>
        <c:noMultiLvlLbl val="0"/>
      </c:catAx>
      <c:valAx>
        <c:axId val="54895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157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FF00"/>
            </a:solidFill>
          </c:spPr>
          <c:invertIfNegative val="0"/>
          <c:val>
            <c:numRef>
              <c:f>Spotřeby_2017!$C$43:$N$43</c:f>
              <c:numCache>
                <c:formatCode>#,##0.000</c:formatCode>
                <c:ptCount val="12"/>
                <c:pt idx="0">
                  <c:v>106.536</c:v>
                </c:pt>
                <c:pt idx="1">
                  <c:v>90.307000000000002</c:v>
                </c:pt>
                <c:pt idx="2">
                  <c:v>91.072999999999993</c:v>
                </c:pt>
                <c:pt idx="3">
                  <c:v>82.465999999999994</c:v>
                </c:pt>
                <c:pt idx="4">
                  <c:v>84.52</c:v>
                </c:pt>
                <c:pt idx="5">
                  <c:v>80.613</c:v>
                </c:pt>
                <c:pt idx="6">
                  <c:v>75.864999999999995</c:v>
                </c:pt>
                <c:pt idx="7">
                  <c:v>81.48</c:v>
                </c:pt>
                <c:pt idx="8">
                  <c:v>81.688000000000002</c:v>
                </c:pt>
                <c:pt idx="9">
                  <c:v>93.864000000000004</c:v>
                </c:pt>
                <c:pt idx="10">
                  <c:v>92.986000000000004</c:v>
                </c:pt>
                <c:pt idx="11">
                  <c:v>92.561000000000007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26720"/>
        <c:axId val="40327360"/>
      </c:barChart>
      <c:catAx>
        <c:axId val="48926720"/>
        <c:scaling>
          <c:orientation val="minMax"/>
        </c:scaling>
        <c:delete val="0"/>
        <c:axPos val="b"/>
        <c:majorTickMark val="out"/>
        <c:minorTickMark val="none"/>
        <c:tickLblPos val="nextTo"/>
        <c:crossAx val="40327360"/>
        <c:crosses val="autoZero"/>
        <c:auto val="1"/>
        <c:lblAlgn val="ctr"/>
        <c:lblOffset val="100"/>
        <c:noMultiLvlLbl val="0"/>
      </c:catAx>
      <c:valAx>
        <c:axId val="4032736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8926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99FF99"/>
            </a:solidFill>
          </c:spPr>
          <c:invertIfNegative val="0"/>
          <c:cat>
            <c:numRef>
              <c:f>Spotřeby_2017!$P$24:$S$24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Spotřeby_2017!$P$25:$S$25</c:f>
              <c:numCache>
                <c:formatCode>#,##0.0</c:formatCode>
                <c:ptCount val="4"/>
                <c:pt idx="0">
                  <c:v>2599.6</c:v>
                </c:pt>
                <c:pt idx="1">
                  <c:v>2976.8</c:v>
                </c:pt>
                <c:pt idx="2">
                  <c:v>3257.2</c:v>
                </c:pt>
                <c:pt idx="3">
                  <c:v>3232.4432299999999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27232"/>
        <c:axId val="47813120"/>
      </c:barChart>
      <c:catAx>
        <c:axId val="489272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crossAx val="47813120"/>
        <c:crosses val="autoZero"/>
        <c:auto val="1"/>
        <c:lblAlgn val="ctr"/>
        <c:lblOffset val="100"/>
        <c:noMultiLvlLbl val="0"/>
      </c:catAx>
      <c:valAx>
        <c:axId val="4781312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48927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FF00"/>
            </a:solidFill>
          </c:spPr>
          <c:invertIfNegative val="0"/>
          <c:cat>
            <c:numRef>
              <c:f>Spotřeby_2017!$P$42:$S$42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Spotřeby_2017!$P$43:$S$43</c:f>
              <c:numCache>
                <c:formatCode>#,##0.0</c:formatCode>
                <c:ptCount val="4"/>
                <c:pt idx="0">
                  <c:v>1156.4000000000001</c:v>
                </c:pt>
                <c:pt idx="1">
                  <c:v>1118.3</c:v>
                </c:pt>
                <c:pt idx="2">
                  <c:v>1083.4000000000001</c:v>
                </c:pt>
                <c:pt idx="3">
                  <c:v>1053.9590000000001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27744"/>
        <c:axId val="49186496"/>
      </c:barChart>
      <c:catAx>
        <c:axId val="489277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crossAx val="49186496"/>
        <c:crosses val="autoZero"/>
        <c:auto val="1"/>
        <c:lblAlgn val="ctr"/>
        <c:lblOffset val="100"/>
        <c:tickLblSkip val="1"/>
        <c:noMultiLvlLbl val="0"/>
      </c:catAx>
      <c:valAx>
        <c:axId val="49186496"/>
        <c:scaling>
          <c:orientation val="minMax"/>
          <c:min val="0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48927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26</xdr:row>
      <xdr:rowOff>85725</xdr:rowOff>
    </xdr:from>
    <xdr:to>
      <xdr:col>14</xdr:col>
      <xdr:colOff>190499</xdr:colOff>
      <xdr:row>38</xdr:row>
      <xdr:rowOff>28575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571500</xdr:colOff>
      <xdr:row>44</xdr:row>
      <xdr:rowOff>28575</xdr:rowOff>
    </xdr:from>
    <xdr:to>
      <xdr:col>14</xdr:col>
      <xdr:colOff>238125</xdr:colOff>
      <xdr:row>58</xdr:row>
      <xdr:rowOff>104775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247651</xdr:colOff>
      <xdr:row>26</xdr:row>
      <xdr:rowOff>9525</xdr:rowOff>
    </xdr:from>
    <xdr:to>
      <xdr:col>19</xdr:col>
      <xdr:colOff>38101</xdr:colOff>
      <xdr:row>38</xdr:row>
      <xdr:rowOff>19050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285751</xdr:colOff>
      <xdr:row>44</xdr:row>
      <xdr:rowOff>38100</xdr:rowOff>
    </xdr:from>
    <xdr:to>
      <xdr:col>19</xdr:col>
      <xdr:colOff>57151</xdr:colOff>
      <xdr:row>58</xdr:row>
      <xdr:rowOff>114300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20</xdr:row>
          <xdr:rowOff>0</xdr:rowOff>
        </xdr:from>
        <xdr:to>
          <xdr:col>23</xdr:col>
          <xdr:colOff>457200</xdr:colOff>
          <xdr:row>21</xdr:row>
          <xdr:rowOff>38100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21</xdr:row>
          <xdr:rowOff>0</xdr:rowOff>
        </xdr:from>
        <xdr:to>
          <xdr:col>23</xdr:col>
          <xdr:colOff>457200</xdr:colOff>
          <xdr:row>22</xdr:row>
          <xdr:rowOff>38100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22</xdr:row>
          <xdr:rowOff>0</xdr:rowOff>
        </xdr:from>
        <xdr:to>
          <xdr:col>24</xdr:col>
          <xdr:colOff>161925</xdr:colOff>
          <xdr:row>23</xdr:row>
          <xdr:rowOff>133350</xdr:rowOff>
        </xdr:to>
        <xdr:sp macro="" textlink="">
          <xdr:nvSpPr>
            <xdr:cNvPr id="1030" name="Control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vytapeni.tzb-info.cz/tabulky-a-vypocty/47-potreba-tepla-pro-vytapeni-a-ohrev-teple-vody?_d19_=2939.3" TargetMode="External"/><Relationship Id="rId1" Type="http://schemas.openxmlformats.org/officeDocument/2006/relationships/hyperlink" Target="https://vytapeni.tzb-info.cz/tabulky-a-vypocty/47-potreba-tepla-pro-vytapeni-a-ohrev-teple-vody?_d19_=2939.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B70"/>
  <sheetViews>
    <sheetView tabSelected="1" workbookViewId="0">
      <selection activeCell="A69" sqref="A69"/>
    </sheetView>
  </sheetViews>
  <sheetFormatPr defaultRowHeight="15" x14ac:dyDescent="0.25"/>
  <cols>
    <col min="1" max="1" width="22.28515625" customWidth="1"/>
    <col min="2" max="2" width="13.85546875" customWidth="1"/>
    <col min="3" max="3" width="10.5703125" customWidth="1"/>
    <col min="4" max="4" width="10.7109375" customWidth="1"/>
    <col min="15" max="15" width="10.5703125" customWidth="1"/>
    <col min="24" max="24" width="7.28515625" customWidth="1"/>
  </cols>
  <sheetData>
    <row r="1" spans="1:28" x14ac:dyDescent="0.25">
      <c r="B1" s="78"/>
      <c r="S1" s="56"/>
      <c r="T1" s="56"/>
      <c r="U1" s="56"/>
      <c r="V1" s="56"/>
      <c r="W1" s="56"/>
      <c r="X1" s="107"/>
      <c r="Y1" s="65"/>
      <c r="Z1" s="65"/>
      <c r="AA1" s="56"/>
    </row>
    <row r="2" spans="1:28" ht="15.75" thickBot="1" x14ac:dyDescent="0.3">
      <c r="A2" s="78" t="s">
        <v>60</v>
      </c>
      <c r="B2" s="78" t="s">
        <v>61</v>
      </c>
      <c r="S2" s="56"/>
      <c r="T2" s="106"/>
      <c r="U2" s="145"/>
      <c r="V2" s="65"/>
      <c r="W2" s="107"/>
      <c r="X2" s="107"/>
      <c r="Y2" s="65"/>
      <c r="Z2" s="65"/>
      <c r="AA2" s="56"/>
    </row>
    <row r="3" spans="1:28" x14ac:dyDescent="0.25">
      <c r="A3" s="20"/>
      <c r="B3" s="17"/>
      <c r="C3" s="112">
        <v>2017</v>
      </c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4"/>
      <c r="P3" s="118" t="s">
        <v>9</v>
      </c>
      <c r="Q3" s="119"/>
      <c r="R3" s="120"/>
      <c r="S3" s="56"/>
      <c r="T3" s="56"/>
      <c r="U3" s="56"/>
      <c r="V3" s="56"/>
      <c r="W3" s="56"/>
      <c r="X3" s="107"/>
      <c r="Y3" s="65"/>
      <c r="Z3" s="65"/>
      <c r="AA3" s="56"/>
    </row>
    <row r="4" spans="1:28" ht="15.75" thickBot="1" x14ac:dyDescent="0.3">
      <c r="A4" s="27"/>
      <c r="B4" s="28"/>
      <c r="C4" s="60">
        <v>1</v>
      </c>
      <c r="D4" s="60">
        <v>2</v>
      </c>
      <c r="E4" s="60">
        <v>3</v>
      </c>
      <c r="F4" s="60">
        <v>4</v>
      </c>
      <c r="G4" s="60">
        <v>5</v>
      </c>
      <c r="H4" s="60">
        <v>6</v>
      </c>
      <c r="I4" s="60">
        <v>7</v>
      </c>
      <c r="J4" s="60">
        <v>8</v>
      </c>
      <c r="K4" s="60">
        <v>9</v>
      </c>
      <c r="L4" s="60">
        <v>10</v>
      </c>
      <c r="M4" s="60">
        <v>11</v>
      </c>
      <c r="N4" s="60">
        <v>12</v>
      </c>
      <c r="O4" s="61" t="s">
        <v>5</v>
      </c>
      <c r="P4" s="62">
        <v>2014</v>
      </c>
      <c r="Q4" s="63">
        <v>2015</v>
      </c>
      <c r="R4" s="64">
        <v>2016</v>
      </c>
      <c r="S4" s="56"/>
      <c r="T4" s="146"/>
      <c r="U4" s="146"/>
      <c r="V4" s="146"/>
      <c r="W4" s="56"/>
      <c r="X4" s="56"/>
      <c r="Y4" s="56"/>
      <c r="Z4" s="56"/>
      <c r="AA4" s="56"/>
    </row>
    <row r="5" spans="1:28" x14ac:dyDescent="0.25">
      <c r="A5" s="115" t="s">
        <v>11</v>
      </c>
      <c r="B5" s="152" t="s">
        <v>2</v>
      </c>
      <c r="C5" s="31">
        <v>68276</v>
      </c>
      <c r="D5" s="31">
        <v>44203</v>
      </c>
      <c r="E5" s="31">
        <v>32388</v>
      </c>
      <c r="F5" s="31">
        <v>21490</v>
      </c>
      <c r="G5" s="31">
        <v>10957</v>
      </c>
      <c r="H5" s="31">
        <v>1486</v>
      </c>
      <c r="I5" s="31">
        <v>1342</v>
      </c>
      <c r="J5" s="31">
        <v>1396</v>
      </c>
      <c r="K5" s="31">
        <v>10530</v>
      </c>
      <c r="L5" s="31">
        <v>23581</v>
      </c>
      <c r="M5" s="31">
        <v>38498</v>
      </c>
      <c r="N5" s="18">
        <v>49242</v>
      </c>
      <c r="O5" s="37">
        <f>SUM(C5:N5)</f>
        <v>303389</v>
      </c>
      <c r="P5" s="17"/>
      <c r="Q5" s="18"/>
      <c r="R5" s="32"/>
      <c r="S5" s="56"/>
      <c r="T5" s="65"/>
      <c r="U5" s="65"/>
      <c r="V5" s="65"/>
      <c r="W5" s="56"/>
      <c r="X5" s="105"/>
      <c r="Y5" s="107"/>
      <c r="Z5" s="107"/>
      <c r="AA5" s="56"/>
    </row>
    <row r="6" spans="1:28" ht="15.75" thickBot="1" x14ac:dyDescent="0.3">
      <c r="A6" s="116"/>
      <c r="B6" s="153" t="s">
        <v>0</v>
      </c>
      <c r="C6" s="4">
        <v>726.84349999999995</v>
      </c>
      <c r="D6" s="4">
        <v>470.82499999999999</v>
      </c>
      <c r="E6" s="4">
        <v>345.54849999999999</v>
      </c>
      <c r="F6" s="4">
        <v>229.47649999999999</v>
      </c>
      <c r="G6" s="4">
        <v>117.0733</v>
      </c>
      <c r="H6" s="4">
        <v>15.874700000000001</v>
      </c>
      <c r="I6" s="4">
        <v>14.319900000000001</v>
      </c>
      <c r="J6" s="4">
        <v>14.869899999999999</v>
      </c>
      <c r="K6" s="4">
        <v>112.3933</v>
      </c>
      <c r="L6" s="4">
        <v>251.16319999999999</v>
      </c>
      <c r="M6" s="4">
        <v>409.8759</v>
      </c>
      <c r="N6" s="4">
        <v>524.17953</v>
      </c>
      <c r="O6" s="38">
        <f t="shared" ref="O6:O7" si="0">SUM(C6:N6)</f>
        <v>3232.4432299999999</v>
      </c>
      <c r="P6" s="11">
        <v>2599.6</v>
      </c>
      <c r="Q6" s="8">
        <v>2976.8</v>
      </c>
      <c r="R6" s="12">
        <v>3257.2</v>
      </c>
      <c r="S6" s="56"/>
      <c r="T6" s="76"/>
      <c r="U6" s="77"/>
      <c r="V6" s="147"/>
      <c r="W6" s="56"/>
      <c r="X6" s="107"/>
      <c r="Y6" s="56"/>
      <c r="Z6" s="107"/>
      <c r="AA6" s="56"/>
    </row>
    <row r="7" spans="1:28" x14ac:dyDescent="0.25">
      <c r="A7" s="116"/>
      <c r="B7" s="154" t="s">
        <v>6</v>
      </c>
      <c r="C7" s="3">
        <v>550400</v>
      </c>
      <c r="D7" s="3">
        <v>427600</v>
      </c>
      <c r="E7" s="3">
        <v>376850</v>
      </c>
      <c r="F7" s="3">
        <v>175100</v>
      </c>
      <c r="G7" s="3">
        <v>126250</v>
      </c>
      <c r="H7" s="3">
        <v>92400</v>
      </c>
      <c r="I7" s="3">
        <v>82350</v>
      </c>
      <c r="J7" s="3">
        <v>81100</v>
      </c>
      <c r="K7" s="3">
        <v>82350</v>
      </c>
      <c r="L7" s="3">
        <v>237150</v>
      </c>
      <c r="M7" s="3">
        <v>309200</v>
      </c>
      <c r="N7" s="3">
        <v>447650</v>
      </c>
      <c r="O7" s="39">
        <f t="shared" si="0"/>
        <v>2988400</v>
      </c>
      <c r="P7" s="9"/>
      <c r="Q7" s="1"/>
      <c r="R7" s="10"/>
      <c r="S7" s="56"/>
      <c r="T7" s="76"/>
      <c r="U7" s="77"/>
      <c r="V7" s="147"/>
      <c r="W7" s="56"/>
      <c r="X7" s="148"/>
      <c r="Y7" s="56"/>
      <c r="Z7" s="56"/>
      <c r="AA7" s="56"/>
    </row>
    <row r="8" spans="1:28" ht="15.75" thickBot="1" x14ac:dyDescent="0.3">
      <c r="A8" s="116"/>
      <c r="B8" s="153" t="s">
        <v>7</v>
      </c>
      <c r="C8" s="5">
        <v>-23282</v>
      </c>
      <c r="D8" s="5">
        <v>-60888</v>
      </c>
      <c r="E8" s="5">
        <v>-88628</v>
      </c>
      <c r="F8" s="5">
        <v>40398</v>
      </c>
      <c r="G8" s="5">
        <v>18823</v>
      </c>
      <c r="H8" s="5">
        <v>-10731</v>
      </c>
      <c r="I8" s="5">
        <v>-1656</v>
      </c>
      <c r="J8" s="5">
        <v>-61</v>
      </c>
      <c r="K8" s="5">
        <v>59791</v>
      </c>
      <c r="L8" s="5">
        <v>-8064</v>
      </c>
      <c r="M8" s="5">
        <v>19325</v>
      </c>
      <c r="N8" s="5">
        <v>47509</v>
      </c>
      <c r="O8" s="40"/>
      <c r="P8" s="9"/>
      <c r="Q8" s="1"/>
      <c r="R8" s="10"/>
      <c r="S8" s="56"/>
      <c r="T8" s="76"/>
      <c r="U8" s="77"/>
      <c r="V8" s="147"/>
      <c r="W8" s="56"/>
      <c r="X8" s="148"/>
      <c r="Y8" s="56"/>
      <c r="Z8" s="56"/>
      <c r="AA8" s="56"/>
    </row>
    <row r="9" spans="1:28" ht="15.75" thickBot="1" x14ac:dyDescent="0.3">
      <c r="A9" s="116"/>
      <c r="B9" s="155" t="s">
        <v>8</v>
      </c>
      <c r="C9" s="7">
        <f>C7+C8</f>
        <v>527118</v>
      </c>
      <c r="D9" s="7">
        <f t="shared" ref="D9:N9" si="1">D7+D8</f>
        <v>366712</v>
      </c>
      <c r="E9" s="7">
        <f t="shared" si="1"/>
        <v>288222</v>
      </c>
      <c r="F9" s="7">
        <f t="shared" si="1"/>
        <v>215498</v>
      </c>
      <c r="G9" s="7">
        <f t="shared" si="1"/>
        <v>145073</v>
      </c>
      <c r="H9" s="7">
        <f t="shared" si="1"/>
        <v>81669</v>
      </c>
      <c r="I9" s="7">
        <f t="shared" si="1"/>
        <v>80694</v>
      </c>
      <c r="J9" s="7">
        <f t="shared" si="1"/>
        <v>81039</v>
      </c>
      <c r="K9" s="7">
        <f t="shared" si="1"/>
        <v>142141</v>
      </c>
      <c r="L9" s="7">
        <f t="shared" si="1"/>
        <v>229086</v>
      </c>
      <c r="M9" s="7">
        <f t="shared" si="1"/>
        <v>328525</v>
      </c>
      <c r="N9" s="7">
        <f t="shared" si="1"/>
        <v>495159</v>
      </c>
      <c r="O9" s="41">
        <f>SUM(C9:N9)</f>
        <v>2980936</v>
      </c>
      <c r="P9" s="13">
        <v>2762600</v>
      </c>
      <c r="Q9" s="2">
        <v>2864900</v>
      </c>
      <c r="R9" s="14">
        <v>2688300</v>
      </c>
      <c r="S9" s="56"/>
      <c r="T9" s="76"/>
      <c r="U9" s="77"/>
      <c r="V9" s="147"/>
      <c r="W9" s="56"/>
      <c r="X9" s="148"/>
      <c r="Y9" s="56"/>
      <c r="Z9" s="56"/>
      <c r="AA9" s="56"/>
      <c r="AB9" s="150"/>
    </row>
    <row r="10" spans="1:28" x14ac:dyDescent="0.25">
      <c r="A10" s="116"/>
      <c r="B10" s="154" t="s">
        <v>10</v>
      </c>
      <c r="C10" s="6">
        <f>C9/C6/1000</f>
        <v>0.72521526298302186</v>
      </c>
      <c r="D10" s="6">
        <f t="shared" ref="D10:R10" si="2">D9/D6/1000</f>
        <v>0.77887113046248613</v>
      </c>
      <c r="E10" s="6">
        <f t="shared" si="2"/>
        <v>0.8340999888582934</v>
      </c>
      <c r="F10" s="6">
        <f t="shared" si="2"/>
        <v>0.93908526581153196</v>
      </c>
      <c r="G10" s="6">
        <f t="shared" si="2"/>
        <v>1.2391638400899265</v>
      </c>
      <c r="H10" s="6">
        <f t="shared" si="2"/>
        <v>5.1446011578171555</v>
      </c>
      <c r="I10" s="6">
        <f t="shared" si="2"/>
        <v>5.6350952171453708</v>
      </c>
      <c r="J10" s="6">
        <f t="shared" si="2"/>
        <v>5.4498685263518922</v>
      </c>
      <c r="K10" s="6">
        <f t="shared" si="2"/>
        <v>1.2646750295613707</v>
      </c>
      <c r="L10" s="6">
        <f t="shared" si="2"/>
        <v>0.91210018028118767</v>
      </c>
      <c r="M10" s="6">
        <f t="shared" si="2"/>
        <v>0.80152309516124276</v>
      </c>
      <c r="N10" s="6">
        <f t="shared" si="2"/>
        <v>0.94463627757459356</v>
      </c>
      <c r="O10" s="42">
        <f t="shared" si="2"/>
        <v>0.92219283925366879</v>
      </c>
      <c r="P10" s="6">
        <f t="shared" si="2"/>
        <v>1.0627019541467919</v>
      </c>
      <c r="Q10" s="6">
        <f t="shared" si="2"/>
        <v>0.96240929857565161</v>
      </c>
      <c r="R10" s="156">
        <f t="shared" si="2"/>
        <v>0.82534078349502649</v>
      </c>
      <c r="S10" s="56"/>
      <c r="T10" s="76"/>
      <c r="U10" s="77"/>
      <c r="V10" s="147"/>
      <c r="W10" s="34"/>
      <c r="X10" s="148"/>
      <c r="Y10" s="56"/>
      <c r="Z10" s="56"/>
      <c r="AA10" s="56"/>
      <c r="AB10" s="150"/>
    </row>
    <row r="11" spans="1:28" x14ac:dyDescent="0.25">
      <c r="A11" s="116"/>
      <c r="B11" s="157" t="s">
        <v>4</v>
      </c>
      <c r="C11" s="6">
        <f>C6*1000/C5</f>
        <v>10.645666119866425</v>
      </c>
      <c r="D11" s="6">
        <f t="shared" ref="D11:N11" si="3">D6*1000/D5</f>
        <v>10.651426373775536</v>
      </c>
      <c r="E11" s="6">
        <f t="shared" si="3"/>
        <v>10.669028652587379</v>
      </c>
      <c r="F11" s="6">
        <f t="shared" si="3"/>
        <v>10.678292228943695</v>
      </c>
      <c r="G11" s="6">
        <f t="shared" si="3"/>
        <v>10.684795108150041</v>
      </c>
      <c r="H11" s="6">
        <f t="shared" si="3"/>
        <v>10.682839838492598</v>
      </c>
      <c r="I11" s="6">
        <f t="shared" si="3"/>
        <v>10.670566318926975</v>
      </c>
      <c r="J11" s="6">
        <f t="shared" si="3"/>
        <v>10.651790830945558</v>
      </c>
      <c r="K11" s="6">
        <f t="shared" si="3"/>
        <v>10.673627730294397</v>
      </c>
      <c r="L11" s="6">
        <f t="shared" si="3"/>
        <v>10.651083499427504</v>
      </c>
      <c r="M11" s="6">
        <f t="shared" si="3"/>
        <v>10.646680347031015</v>
      </c>
      <c r="N11" s="6">
        <f t="shared" si="3"/>
        <v>10.644968319727063</v>
      </c>
      <c r="O11" s="43"/>
      <c r="P11" s="9"/>
      <c r="Q11" s="1"/>
      <c r="R11" s="10"/>
      <c r="S11" s="56"/>
      <c r="T11" s="76"/>
      <c r="U11" s="77"/>
      <c r="V11" s="147"/>
      <c r="W11" s="56"/>
      <c r="X11" s="148"/>
      <c r="Y11" s="56"/>
      <c r="Z11" s="56"/>
      <c r="AA11" s="56"/>
    </row>
    <row r="12" spans="1:28" ht="15.75" thickBot="1" x14ac:dyDescent="0.3">
      <c r="A12" s="117"/>
      <c r="B12" s="29" t="s">
        <v>3</v>
      </c>
      <c r="C12" s="36">
        <f>C6/$O$6*100</f>
        <v>22.485886008893647</v>
      </c>
      <c r="D12" s="36">
        <f t="shared" ref="D12:N12" si="4">D6/$O$6*100</f>
        <v>14.565607699783175</v>
      </c>
      <c r="E12" s="36">
        <f t="shared" si="4"/>
        <v>10.690009859817399</v>
      </c>
      <c r="F12" s="36">
        <f t="shared" si="4"/>
        <v>7.0991656673271262</v>
      </c>
      <c r="G12" s="36">
        <f t="shared" si="4"/>
        <v>3.6218207612574225</v>
      </c>
      <c r="H12" s="36">
        <f t="shared" si="4"/>
        <v>0.4911052993187448</v>
      </c>
      <c r="I12" s="36">
        <f t="shared" si="4"/>
        <v>0.44300545999070806</v>
      </c>
      <c r="J12" s="36">
        <f t="shared" si="4"/>
        <v>0.46002045332131014</v>
      </c>
      <c r="K12" s="36">
        <f t="shared" si="4"/>
        <v>3.4770386361897532</v>
      </c>
      <c r="L12" s="36">
        <f t="shared" si="4"/>
        <v>7.7700730416230694</v>
      </c>
      <c r="M12" s="36">
        <f t="shared" si="4"/>
        <v>12.680064917953718</v>
      </c>
      <c r="N12" s="36">
        <f t="shared" si="4"/>
        <v>16.216202194523923</v>
      </c>
      <c r="O12" s="44">
        <f>SUM(C12:N12)</f>
        <v>100</v>
      </c>
      <c r="P12" s="15"/>
      <c r="Q12" s="4"/>
      <c r="R12" s="16"/>
      <c r="S12" s="56"/>
      <c r="T12" s="76"/>
      <c r="U12" s="77"/>
      <c r="V12" s="147"/>
      <c r="W12" s="56"/>
      <c r="X12" s="148"/>
      <c r="Y12" s="56"/>
      <c r="Z12" s="56"/>
      <c r="AA12" s="56"/>
    </row>
    <row r="13" spans="1:28" ht="15.75" thickBot="1" x14ac:dyDescent="0.3">
      <c r="A13" s="55"/>
      <c r="B13" s="29" t="s">
        <v>14</v>
      </c>
      <c r="C13" s="82">
        <v>23.321716945730714</v>
      </c>
      <c r="D13" s="82">
        <v>14.933677534374281</v>
      </c>
      <c r="E13" s="82">
        <v>10.829192040877544</v>
      </c>
      <c r="F13" s="82">
        <v>7.0262773665279807</v>
      </c>
      <c r="G13" s="82">
        <v>3.3435650954906166</v>
      </c>
      <c r="H13" s="82">
        <v>2.7953742505988054E-2</v>
      </c>
      <c r="I13" s="82">
        <v>-2.2986809355603915E-2</v>
      </c>
      <c r="J13" s="82">
        <v>-4.966933150384256E-3</v>
      </c>
      <c r="K13" s="82">
        <v>3.1902323306898377</v>
      </c>
      <c r="L13" s="82">
        <v>7.7368076379820492</v>
      </c>
      <c r="M13" s="82">
        <v>12.93677710379327</v>
      </c>
      <c r="N13" s="82">
        <v>16.6817539445337</v>
      </c>
      <c r="O13" s="83">
        <v>100</v>
      </c>
      <c r="P13" s="79"/>
      <c r="Q13" s="30"/>
      <c r="R13" s="80"/>
      <c r="S13" s="56"/>
      <c r="T13" s="76"/>
      <c r="U13" s="77"/>
      <c r="V13" s="147"/>
      <c r="W13" s="56"/>
      <c r="X13" s="148"/>
      <c r="Y13" s="56"/>
      <c r="Z13" s="56"/>
      <c r="AA13" s="56"/>
    </row>
    <row r="14" spans="1:28" ht="15.75" thickBot="1" x14ac:dyDescent="0.3">
      <c r="A14" s="81"/>
      <c r="B14" s="29" t="s">
        <v>15</v>
      </c>
      <c r="C14" s="85">
        <v>19.04</v>
      </c>
      <c r="D14" s="84">
        <v>16.29</v>
      </c>
      <c r="E14" s="84">
        <v>13.8</v>
      </c>
      <c r="F14" s="84">
        <v>9.0399999999999991</v>
      </c>
      <c r="G14" s="84">
        <v>1.52</v>
      </c>
      <c r="H14" s="84">
        <v>0</v>
      </c>
      <c r="I14" s="84">
        <v>0</v>
      </c>
      <c r="J14" s="84">
        <v>0</v>
      </c>
      <c r="K14" s="84">
        <v>0.56999999999999995</v>
      </c>
      <c r="L14" s="84">
        <v>8.91</v>
      </c>
      <c r="M14" s="84">
        <v>13.52</v>
      </c>
      <c r="N14" s="84">
        <v>17.32</v>
      </c>
      <c r="O14" s="83">
        <v>100</v>
      </c>
      <c r="P14" s="46"/>
      <c r="Q14" s="47"/>
      <c r="R14" s="48"/>
      <c r="S14" s="56"/>
      <c r="T14" s="76"/>
      <c r="U14" s="77"/>
      <c r="V14" s="147"/>
      <c r="W14" s="56"/>
      <c r="X14" s="148"/>
      <c r="Y14" s="56"/>
      <c r="Z14" s="56"/>
      <c r="AA14" s="56"/>
    </row>
    <row r="15" spans="1:28" x14ac:dyDescent="0.25">
      <c r="A15" s="121" t="s">
        <v>12</v>
      </c>
      <c r="B15" s="154" t="s">
        <v>0</v>
      </c>
      <c r="C15" s="33">
        <v>106.536</v>
      </c>
      <c r="D15" s="33">
        <v>90.307000000000002</v>
      </c>
      <c r="E15" s="33">
        <v>91.072999999999993</v>
      </c>
      <c r="F15" s="33">
        <v>82.465999999999994</v>
      </c>
      <c r="G15" s="33">
        <v>84.52</v>
      </c>
      <c r="H15" s="33">
        <v>80.613</v>
      </c>
      <c r="I15" s="33">
        <v>75.864999999999995</v>
      </c>
      <c r="J15" s="33">
        <v>81.48</v>
      </c>
      <c r="K15" s="33">
        <v>81.688000000000002</v>
      </c>
      <c r="L15" s="33">
        <v>93.864000000000004</v>
      </c>
      <c r="M15" s="33">
        <v>92.986000000000004</v>
      </c>
      <c r="N15" s="33">
        <v>92.561000000000007</v>
      </c>
      <c r="O15" s="45">
        <f>SUM(C15:N15)</f>
        <v>1053.9590000000001</v>
      </c>
      <c r="P15" s="21">
        <v>1156.4000000000001</v>
      </c>
      <c r="Q15" s="22">
        <v>1118.3</v>
      </c>
      <c r="R15" s="23">
        <v>1083.4000000000001</v>
      </c>
      <c r="S15" s="56"/>
      <c r="T15" s="76"/>
      <c r="U15" s="77"/>
      <c r="V15" s="147"/>
      <c r="W15" s="56"/>
      <c r="X15" s="148"/>
      <c r="Y15" s="56"/>
      <c r="Z15" s="56"/>
      <c r="AA15" s="56"/>
    </row>
    <row r="16" spans="1:28" x14ac:dyDescent="0.25">
      <c r="A16" s="122"/>
      <c r="B16" s="154" t="s">
        <v>6</v>
      </c>
      <c r="C16" s="2">
        <v>196000</v>
      </c>
      <c r="D16" s="2">
        <v>191000</v>
      </c>
      <c r="E16" s="2">
        <v>172000</v>
      </c>
      <c r="F16" s="2">
        <v>172000</v>
      </c>
      <c r="G16" s="2">
        <v>172000</v>
      </c>
      <c r="H16" s="2">
        <v>172000</v>
      </c>
      <c r="I16" s="2">
        <v>172000</v>
      </c>
      <c r="J16" s="2">
        <v>172000</v>
      </c>
      <c r="K16" s="2">
        <v>171000</v>
      </c>
      <c r="L16" s="2">
        <v>192000</v>
      </c>
      <c r="M16" s="2">
        <v>189000</v>
      </c>
      <c r="N16" s="2">
        <v>191000</v>
      </c>
      <c r="O16" s="39">
        <f t="shared" ref="O16" si="5">SUM(C16:N16)</f>
        <v>2162000</v>
      </c>
      <c r="P16" s="13"/>
      <c r="Q16" s="2"/>
      <c r="R16" s="14"/>
      <c r="S16" s="56"/>
      <c r="T16" s="76"/>
      <c r="U16" s="77"/>
      <c r="V16" s="147"/>
      <c r="W16" s="56"/>
      <c r="X16" s="148"/>
      <c r="Y16" s="56"/>
      <c r="Z16" s="56"/>
      <c r="AA16" s="56"/>
    </row>
    <row r="17" spans="1:27" ht="15.75" thickBot="1" x14ac:dyDescent="0.3">
      <c r="A17" s="122"/>
      <c r="B17" s="153" t="s">
        <v>7</v>
      </c>
      <c r="C17" s="5"/>
      <c r="D17" s="5"/>
      <c r="E17" s="5">
        <v>69802.66</v>
      </c>
      <c r="F17" s="5">
        <v>56422.74</v>
      </c>
      <c r="G17" s="5">
        <v>60134.01</v>
      </c>
      <c r="H17" s="5">
        <v>53377.09</v>
      </c>
      <c r="I17" s="5">
        <v>45142.96</v>
      </c>
      <c r="J17" s="5">
        <v>54880.21</v>
      </c>
      <c r="K17" s="5">
        <v>56221.52</v>
      </c>
      <c r="L17" s="5">
        <v>52946.75</v>
      </c>
      <c r="M17" s="5">
        <v>54947.73</v>
      </c>
      <c r="N17" s="5">
        <v>52465.21</v>
      </c>
      <c r="O17" s="51"/>
      <c r="P17" s="24"/>
      <c r="Q17" s="25"/>
      <c r="R17" s="26"/>
      <c r="S17" s="56"/>
      <c r="T17" s="76"/>
      <c r="U17" s="77"/>
      <c r="V17" s="147"/>
      <c r="W17" s="56"/>
      <c r="X17" s="148"/>
      <c r="Y17" s="56"/>
      <c r="Z17" s="56"/>
      <c r="AA17" s="56"/>
    </row>
    <row r="18" spans="1:27" ht="16.5" customHeight="1" thickBot="1" x14ac:dyDescent="0.3">
      <c r="A18" s="122"/>
      <c r="B18" s="29" t="s">
        <v>8</v>
      </c>
      <c r="C18" s="52">
        <v>259356.46</v>
      </c>
      <c r="D18" s="52">
        <v>240923</v>
      </c>
      <c r="E18" s="52">
        <f>E16+E17</f>
        <v>241802.66</v>
      </c>
      <c r="F18" s="52">
        <f>F16+F17</f>
        <v>228422.74</v>
      </c>
      <c r="G18" s="52">
        <f>G16+G17</f>
        <v>232134.01</v>
      </c>
      <c r="H18" s="52">
        <f t="shared" ref="H18:N18" si="6">H16+H17</f>
        <v>225377.09</v>
      </c>
      <c r="I18" s="52">
        <f t="shared" si="6"/>
        <v>217142.96</v>
      </c>
      <c r="J18" s="52">
        <f t="shared" si="6"/>
        <v>226880.21</v>
      </c>
      <c r="K18" s="52">
        <f t="shared" si="6"/>
        <v>227221.52</v>
      </c>
      <c r="L18" s="52">
        <f t="shared" si="6"/>
        <v>244946.75</v>
      </c>
      <c r="M18" s="52">
        <f t="shared" si="6"/>
        <v>243947.73</v>
      </c>
      <c r="N18" s="52">
        <f t="shared" si="6"/>
        <v>243465.21</v>
      </c>
      <c r="O18" s="53">
        <f>SUM(C18:N18)</f>
        <v>2831620.34</v>
      </c>
      <c r="P18" s="49">
        <v>2774700</v>
      </c>
      <c r="Q18" s="5">
        <v>2632500</v>
      </c>
      <c r="R18" s="19">
        <v>2443700</v>
      </c>
      <c r="S18" s="56"/>
      <c r="T18" s="56"/>
      <c r="U18" s="149"/>
      <c r="V18" s="107"/>
      <c r="W18" s="56"/>
      <c r="X18" s="148"/>
      <c r="Y18" s="56"/>
      <c r="Z18" s="56"/>
      <c r="AA18" s="56"/>
    </row>
    <row r="19" spans="1:27" ht="15.75" thickBot="1" x14ac:dyDescent="0.3">
      <c r="A19" s="122"/>
      <c r="B19" s="154" t="s">
        <v>10</v>
      </c>
      <c r="C19" s="6">
        <f>C18/(C15*1000)</f>
        <v>2.4344490125403619</v>
      </c>
      <c r="D19" s="6">
        <f t="shared" ref="D19:N19" si="7">D18/(D15*1000)</f>
        <v>2.6678219850066993</v>
      </c>
      <c r="E19" s="6">
        <f t="shared" si="7"/>
        <v>2.6550422188793608</v>
      </c>
      <c r="F19" s="6">
        <f t="shared" si="7"/>
        <v>2.7699020202265174</v>
      </c>
      <c r="G19" s="6">
        <f t="shared" si="7"/>
        <v>2.7464979886417415</v>
      </c>
      <c r="H19" s="6">
        <f t="shared" si="7"/>
        <v>2.7957908774019078</v>
      </c>
      <c r="I19" s="6">
        <f t="shared" si="7"/>
        <v>2.8622284320833056</v>
      </c>
      <c r="J19" s="6">
        <f t="shared" si="7"/>
        <v>2.7844895679921451</v>
      </c>
      <c r="K19" s="6">
        <f t="shared" si="7"/>
        <v>2.781577710312408</v>
      </c>
      <c r="L19" s="6">
        <f t="shared" si="7"/>
        <v>2.609592069376971</v>
      </c>
      <c r="M19" s="6">
        <f t="shared" si="7"/>
        <v>2.6234888047663092</v>
      </c>
      <c r="N19" s="6">
        <f t="shared" si="7"/>
        <v>2.6303217337755642</v>
      </c>
      <c r="O19" s="42">
        <f>O18/(O15*1000)</f>
        <v>2.68665132135121</v>
      </c>
      <c r="P19" s="6"/>
      <c r="Q19" s="6"/>
      <c r="R19" s="156"/>
      <c r="S19" s="56"/>
      <c r="T19" s="56"/>
      <c r="U19" s="56"/>
      <c r="V19" s="56"/>
      <c r="W19" s="56"/>
      <c r="X19" s="56"/>
      <c r="Y19" s="56"/>
      <c r="Z19" s="56"/>
      <c r="AA19" s="56"/>
    </row>
    <row r="20" spans="1:27" ht="15.75" thickBot="1" x14ac:dyDescent="0.3">
      <c r="A20" s="123"/>
      <c r="B20" s="29" t="s">
        <v>3</v>
      </c>
      <c r="C20" s="54">
        <f>C15/$O$15*100</f>
        <v>10.108173088326964</v>
      </c>
      <c r="D20" s="54">
        <f t="shared" ref="D20:N20" si="8">D15/$O$15*100</f>
        <v>8.5683598697862067</v>
      </c>
      <c r="E20" s="54">
        <f t="shared" si="8"/>
        <v>8.6410382187542396</v>
      </c>
      <c r="F20" s="54">
        <f t="shared" si="8"/>
        <v>7.8244030365507564</v>
      </c>
      <c r="G20" s="54">
        <f t="shared" si="8"/>
        <v>8.019287277778357</v>
      </c>
      <c r="H20" s="54">
        <f t="shared" si="8"/>
        <v>7.6485897459009315</v>
      </c>
      <c r="I20" s="54">
        <f t="shared" si="8"/>
        <v>7.1980978387204813</v>
      </c>
      <c r="J20" s="54">
        <f t="shared" si="8"/>
        <v>7.7308510103334189</v>
      </c>
      <c r="K20" s="54">
        <f t="shared" si="8"/>
        <v>7.7505861233691258</v>
      </c>
      <c r="L20" s="54">
        <f t="shared" si="8"/>
        <v>8.9058492787670112</v>
      </c>
      <c r="M20" s="54">
        <f t="shared" si="8"/>
        <v>8.8225443304720574</v>
      </c>
      <c r="N20" s="54">
        <f t="shared" si="8"/>
        <v>8.7822201812404472</v>
      </c>
      <c r="O20" s="158">
        <f>SUM(C20:N20)</f>
        <v>100</v>
      </c>
      <c r="P20" s="4"/>
      <c r="Q20" s="4"/>
      <c r="R20" s="16"/>
      <c r="S20" s="56"/>
      <c r="T20" s="104"/>
      <c r="U20" s="56"/>
      <c r="V20" s="56"/>
      <c r="W20" s="151"/>
      <c r="X20" s="151"/>
      <c r="Y20" s="151"/>
      <c r="Z20" s="56"/>
      <c r="AA20" s="56"/>
    </row>
    <row r="21" spans="1:27" x14ac:dyDescent="0.25">
      <c r="B21" s="50"/>
      <c r="S21" s="56"/>
      <c r="T21" s="56"/>
      <c r="U21" s="56"/>
      <c r="V21" s="56"/>
      <c r="W21" s="151"/>
      <c r="X21" s="151"/>
      <c r="Y21" s="151"/>
      <c r="Z21" s="56"/>
      <c r="AA21" s="56"/>
    </row>
    <row r="22" spans="1:27" x14ac:dyDescent="0.25">
      <c r="A22" s="56"/>
      <c r="B22" s="34"/>
      <c r="C22" s="56"/>
      <c r="D22" s="56"/>
      <c r="E22" s="57"/>
      <c r="F22" s="56"/>
      <c r="S22" s="56"/>
      <c r="T22" s="56"/>
      <c r="U22" s="56"/>
      <c r="V22" s="56"/>
      <c r="W22" s="151"/>
      <c r="X22" s="151"/>
      <c r="Y22" s="151"/>
      <c r="Z22" s="56"/>
      <c r="AA22" s="56"/>
    </row>
    <row r="23" spans="1:27" x14ac:dyDescent="0.25">
      <c r="A23" s="65"/>
      <c r="B23" s="34"/>
      <c r="C23" s="58"/>
      <c r="D23" s="58"/>
      <c r="E23" s="59"/>
      <c r="F23" s="58"/>
      <c r="G23" s="35"/>
      <c r="H23" s="35"/>
      <c r="I23" s="35"/>
      <c r="J23" s="35"/>
      <c r="K23" s="35"/>
      <c r="L23" s="35"/>
      <c r="M23" s="35"/>
      <c r="N23" s="35"/>
      <c r="W23" s="151"/>
      <c r="X23" s="151"/>
      <c r="Y23" s="151"/>
    </row>
    <row r="24" spans="1:27" x14ac:dyDescent="0.25">
      <c r="A24" s="56"/>
      <c r="B24" s="69" t="s">
        <v>13</v>
      </c>
      <c r="C24" s="60">
        <v>1</v>
      </c>
      <c r="D24" s="60">
        <v>2</v>
      </c>
      <c r="E24" s="60">
        <v>3</v>
      </c>
      <c r="F24" s="60">
        <v>4</v>
      </c>
      <c r="G24" s="60">
        <v>5</v>
      </c>
      <c r="H24" s="60">
        <v>6</v>
      </c>
      <c r="I24" s="60">
        <v>7</v>
      </c>
      <c r="J24" s="60">
        <v>8</v>
      </c>
      <c r="K24" s="60">
        <v>9</v>
      </c>
      <c r="L24" s="60">
        <v>10</v>
      </c>
      <c r="M24" s="60">
        <v>11</v>
      </c>
      <c r="N24" s="60">
        <v>12</v>
      </c>
      <c r="P24" s="71">
        <v>2014</v>
      </c>
      <c r="Q24" s="71">
        <v>2015</v>
      </c>
      <c r="R24" s="71">
        <v>2016</v>
      </c>
      <c r="S24" s="71">
        <v>2017</v>
      </c>
      <c r="W24" s="151"/>
      <c r="X24" s="151"/>
      <c r="Y24" s="151"/>
    </row>
    <row r="25" spans="1:27" ht="16.5" thickBot="1" x14ac:dyDescent="0.3">
      <c r="A25" s="66"/>
      <c r="C25" s="4">
        <v>726.84349999999995</v>
      </c>
      <c r="D25" s="4">
        <v>470.82499999999999</v>
      </c>
      <c r="E25" s="4">
        <v>345.54849999999999</v>
      </c>
      <c r="F25" s="4">
        <v>229.47649999999999</v>
      </c>
      <c r="G25" s="4">
        <v>117.0733</v>
      </c>
      <c r="H25" s="4">
        <v>15.874700000000001</v>
      </c>
      <c r="I25" s="4">
        <v>14.319900000000001</v>
      </c>
      <c r="J25" s="4">
        <v>14.869899999999999</v>
      </c>
      <c r="K25" s="4">
        <v>112.3933</v>
      </c>
      <c r="L25" s="4">
        <v>251.16319999999999</v>
      </c>
      <c r="M25" s="4">
        <v>409.8759</v>
      </c>
      <c r="N25" s="4">
        <v>524.17953</v>
      </c>
      <c r="P25" s="72">
        <v>2599.6</v>
      </c>
      <c r="Q25" s="72">
        <v>2976.8</v>
      </c>
      <c r="R25" s="72">
        <v>3257.2</v>
      </c>
      <c r="S25" s="72">
        <v>3232.4432299999999</v>
      </c>
      <c r="T25" t="s">
        <v>0</v>
      </c>
    </row>
    <row r="26" spans="1:27" ht="15.75" x14ac:dyDescent="0.25">
      <c r="A26" s="66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P26" s="103"/>
      <c r="Q26" s="103"/>
      <c r="R26" s="103"/>
      <c r="S26" s="103"/>
      <c r="T26" s="78"/>
    </row>
    <row r="27" spans="1:27" ht="15.75" x14ac:dyDescent="0.25">
      <c r="A27" s="66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</row>
    <row r="28" spans="1:27" ht="15.75" x14ac:dyDescent="0.25">
      <c r="A28" s="66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X28" s="88"/>
    </row>
    <row r="29" spans="1:27" ht="15.75" x14ac:dyDescent="0.25">
      <c r="A29" s="66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X29" s="89"/>
    </row>
    <row r="30" spans="1:27" ht="15.75" x14ac:dyDescent="0.25">
      <c r="A30" s="66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X30" s="89"/>
    </row>
    <row r="31" spans="1:27" ht="15.75" x14ac:dyDescent="0.25">
      <c r="A31" s="66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X31" s="89"/>
    </row>
    <row r="32" spans="1:27" ht="15.75" x14ac:dyDescent="0.25">
      <c r="A32" s="66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X32" s="89"/>
    </row>
    <row r="33" spans="1:24" ht="15.75" x14ac:dyDescent="0.25">
      <c r="A33" s="66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X33" s="89"/>
    </row>
    <row r="34" spans="1:24" ht="15.75" x14ac:dyDescent="0.25">
      <c r="A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X34" s="89"/>
    </row>
    <row r="35" spans="1:24" ht="15.75" x14ac:dyDescent="0.25">
      <c r="A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X35" s="89"/>
    </row>
    <row r="36" spans="1:24" ht="15.75" x14ac:dyDescent="0.25">
      <c r="A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X36" s="89"/>
    </row>
    <row r="37" spans="1:24" ht="15.75" x14ac:dyDescent="0.25">
      <c r="A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X37" s="89"/>
    </row>
    <row r="38" spans="1:24" ht="15.75" x14ac:dyDescent="0.25">
      <c r="A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X38" s="89"/>
    </row>
    <row r="39" spans="1:24" ht="15.75" x14ac:dyDescent="0.25">
      <c r="A39" s="66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X39" s="89"/>
    </row>
    <row r="40" spans="1:24" x14ac:dyDescent="0.25">
      <c r="A40" s="56"/>
      <c r="X40" s="89"/>
    </row>
    <row r="41" spans="1:24" x14ac:dyDescent="0.25">
      <c r="A41" s="56"/>
    </row>
    <row r="42" spans="1:24" x14ac:dyDescent="0.25">
      <c r="B42" s="70" t="s">
        <v>1</v>
      </c>
      <c r="C42" s="60">
        <v>1</v>
      </c>
      <c r="D42" s="60">
        <v>2</v>
      </c>
      <c r="E42" s="60">
        <v>3</v>
      </c>
      <c r="F42" s="60">
        <v>4</v>
      </c>
      <c r="G42" s="60">
        <v>5</v>
      </c>
      <c r="H42" s="60">
        <v>6</v>
      </c>
      <c r="I42" s="60">
        <v>7</v>
      </c>
      <c r="J42" s="60">
        <v>8</v>
      </c>
      <c r="K42" s="60">
        <v>9</v>
      </c>
      <c r="L42" s="60">
        <v>10</v>
      </c>
      <c r="M42" s="60">
        <v>11</v>
      </c>
      <c r="N42" s="60">
        <v>12</v>
      </c>
      <c r="P42" s="71">
        <v>2014</v>
      </c>
      <c r="Q42" s="71">
        <v>2015</v>
      </c>
      <c r="R42" s="71">
        <v>2016</v>
      </c>
      <c r="S42" s="71">
        <v>2017</v>
      </c>
    </row>
    <row r="43" spans="1:24" x14ac:dyDescent="0.25">
      <c r="C43" s="68">
        <v>106.536</v>
      </c>
      <c r="D43" s="68">
        <v>90.307000000000002</v>
      </c>
      <c r="E43" s="68">
        <v>91.072999999999993</v>
      </c>
      <c r="F43" s="68">
        <v>82.465999999999994</v>
      </c>
      <c r="G43" s="68">
        <v>84.52</v>
      </c>
      <c r="H43" s="68">
        <v>80.613</v>
      </c>
      <c r="I43" s="68">
        <v>75.864999999999995</v>
      </c>
      <c r="J43" s="68">
        <v>81.48</v>
      </c>
      <c r="K43" s="68">
        <v>81.688000000000002</v>
      </c>
      <c r="L43" s="68">
        <v>93.864000000000004</v>
      </c>
      <c r="M43" s="68">
        <v>92.986000000000004</v>
      </c>
      <c r="N43" s="68">
        <v>92.561000000000007</v>
      </c>
      <c r="P43" s="73">
        <v>1156.4000000000001</v>
      </c>
      <c r="Q43" s="74">
        <v>1118.3</v>
      </c>
      <c r="R43" s="75">
        <v>1083.4000000000001</v>
      </c>
      <c r="S43" s="72">
        <v>1053.9590000000001</v>
      </c>
    </row>
    <row r="60" spans="1:15" ht="15.75" thickBot="1" x14ac:dyDescent="0.3"/>
    <row r="61" spans="1:15" x14ac:dyDescent="0.25">
      <c r="A61" s="108" t="s">
        <v>51</v>
      </c>
      <c r="B61" s="159"/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M61" s="161"/>
    </row>
    <row r="62" spans="1:15" x14ac:dyDescent="0.25">
      <c r="A62" s="111" t="s">
        <v>52</v>
      </c>
      <c r="B62" s="162" t="s">
        <v>2</v>
      </c>
      <c r="C62" s="163" t="s">
        <v>47</v>
      </c>
      <c r="D62" s="163" t="s">
        <v>48</v>
      </c>
      <c r="E62" s="163" t="s">
        <v>53</v>
      </c>
      <c r="F62" s="163" t="s">
        <v>54</v>
      </c>
      <c r="G62" s="163" t="s">
        <v>55</v>
      </c>
      <c r="H62" s="164"/>
      <c r="I62" s="164"/>
      <c r="J62" s="164"/>
      <c r="K62" s="164"/>
      <c r="L62" s="164"/>
      <c r="M62" s="165"/>
    </row>
    <row r="63" spans="1:15" x14ac:dyDescent="0.25">
      <c r="A63" s="109" t="s">
        <v>49</v>
      </c>
      <c r="B63" s="166">
        <v>1084</v>
      </c>
      <c r="C63" s="167">
        <v>80519.520000000004</v>
      </c>
      <c r="D63" s="167">
        <f>C63*1.15</f>
        <v>92597.448000000004</v>
      </c>
      <c r="E63" s="164">
        <v>85</v>
      </c>
      <c r="F63" s="164">
        <f>B63/E63</f>
        <v>12.752941176470589</v>
      </c>
      <c r="G63" s="164">
        <f>C63/B63</f>
        <v>74.28</v>
      </c>
      <c r="H63" s="164"/>
      <c r="I63" s="164"/>
      <c r="J63" s="164"/>
      <c r="K63" s="168" t="s">
        <v>59</v>
      </c>
      <c r="L63" s="169"/>
      <c r="M63" s="170"/>
    </row>
    <row r="64" spans="1:15" x14ac:dyDescent="0.25">
      <c r="A64" s="109" t="s">
        <v>46</v>
      </c>
      <c r="B64" s="171">
        <f>M66</f>
        <v>1117.6787681654398</v>
      </c>
      <c r="C64" s="167">
        <v>84264.24</v>
      </c>
      <c r="D64" s="167">
        <f>C64*1.15</f>
        <v>96903.876000000004</v>
      </c>
      <c r="E64" s="164">
        <v>90</v>
      </c>
      <c r="F64" s="172">
        <f>B64/E64</f>
        <v>12.418652979615997</v>
      </c>
      <c r="G64" s="173">
        <f>C64/B64</f>
        <v>75.392181009496582</v>
      </c>
      <c r="H64" s="172">
        <f>31*G63+(E64-31)*G66</f>
        <v>6786.09</v>
      </c>
      <c r="I64" s="164"/>
      <c r="J64" s="164"/>
      <c r="K64" s="174">
        <f>C64/E64</f>
        <v>936.26933333333341</v>
      </c>
      <c r="L64" s="172">
        <f>K64*31</f>
        <v>29024.349333333335</v>
      </c>
      <c r="M64" s="175">
        <f>L64/G63</f>
        <v>390.74245198348592</v>
      </c>
      <c r="N64" s="56"/>
      <c r="O64" s="56"/>
    </row>
    <row r="65" spans="1:15" x14ac:dyDescent="0.25">
      <c r="A65" s="109"/>
      <c r="B65" s="176"/>
      <c r="C65" s="164"/>
      <c r="D65" s="164"/>
      <c r="E65" s="164"/>
      <c r="F65" s="164"/>
      <c r="G65" s="164"/>
      <c r="H65" s="164"/>
      <c r="I65" s="164"/>
      <c r="J65" s="164"/>
      <c r="K65" s="174"/>
      <c r="L65" s="177">
        <f>K64*59</f>
        <v>55239.890666666673</v>
      </c>
      <c r="M65" s="178">
        <f>L65/G66</f>
        <v>726.93631618195388</v>
      </c>
      <c r="N65" s="56"/>
      <c r="O65" s="86"/>
    </row>
    <row r="66" spans="1:15" x14ac:dyDescent="0.25">
      <c r="A66" s="109" t="s">
        <v>50</v>
      </c>
      <c r="B66" s="166">
        <v>1372</v>
      </c>
      <c r="C66" s="167">
        <v>104258.28</v>
      </c>
      <c r="D66" s="167">
        <f>C66*1.15</f>
        <v>119897.02199999998</v>
      </c>
      <c r="E66" s="164">
        <v>101</v>
      </c>
      <c r="F66" s="179">
        <f>B66/E66</f>
        <v>13.584158415841584</v>
      </c>
      <c r="G66" s="164">
        <f>C66/B66</f>
        <v>75.989999999999995</v>
      </c>
      <c r="H66" s="164"/>
      <c r="I66" s="164"/>
      <c r="J66" s="164"/>
      <c r="K66" s="180"/>
      <c r="L66" s="177">
        <f>SUM(L64:L65)</f>
        <v>84264.24</v>
      </c>
      <c r="M66" s="178">
        <f>SUM(M64:M65)</f>
        <v>1117.6787681654398</v>
      </c>
      <c r="N66" s="56"/>
      <c r="O66" s="86"/>
    </row>
    <row r="67" spans="1:15" x14ac:dyDescent="0.25">
      <c r="A67" s="109"/>
      <c r="B67" s="181"/>
      <c r="C67" s="182"/>
      <c r="D67" s="182"/>
      <c r="E67" s="182"/>
      <c r="F67" s="182">
        <f>(F63+F64+F66)/3</f>
        <v>12.918584190642724</v>
      </c>
      <c r="G67" s="182"/>
      <c r="H67" s="182"/>
      <c r="I67" s="182"/>
      <c r="J67" s="182"/>
      <c r="K67" s="182"/>
      <c r="L67" s="182"/>
      <c r="M67" s="183"/>
      <c r="N67" s="87"/>
      <c r="O67" s="86"/>
    </row>
    <row r="68" spans="1:15" x14ac:dyDescent="0.25">
      <c r="A68" s="109"/>
      <c r="B68" s="181"/>
      <c r="C68" s="164"/>
      <c r="D68" s="164"/>
      <c r="E68" s="184" t="s">
        <v>56</v>
      </c>
      <c r="F68" s="185">
        <v>13</v>
      </c>
      <c r="G68" s="186" t="s">
        <v>54</v>
      </c>
      <c r="H68" s="164" t="s">
        <v>57</v>
      </c>
      <c r="I68" s="164"/>
      <c r="J68" s="164"/>
      <c r="K68" s="164"/>
      <c r="L68" s="164"/>
      <c r="M68" s="165"/>
      <c r="N68" s="56"/>
      <c r="O68" s="56"/>
    </row>
    <row r="69" spans="1:15" x14ac:dyDescent="0.25">
      <c r="A69" s="109"/>
      <c r="B69" s="181"/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5"/>
    </row>
    <row r="70" spans="1:15" ht="15.75" thickBot="1" x14ac:dyDescent="0.3">
      <c r="A70" s="110"/>
      <c r="B70" s="187"/>
      <c r="C70" s="188"/>
      <c r="D70" s="188"/>
      <c r="E70" s="189" t="s">
        <v>58</v>
      </c>
      <c r="F70" s="190">
        <f>F68*365</f>
        <v>4745</v>
      </c>
      <c r="G70" s="191" t="s">
        <v>54</v>
      </c>
      <c r="H70" s="188"/>
      <c r="I70" s="188"/>
      <c r="J70" s="188"/>
      <c r="K70" s="188"/>
      <c r="L70" s="188"/>
      <c r="M70" s="192"/>
    </row>
  </sheetData>
  <mergeCells count="5">
    <mergeCell ref="C3:O3"/>
    <mergeCell ref="A5:A12"/>
    <mergeCell ref="P3:R3"/>
    <mergeCell ref="A15:A20"/>
    <mergeCell ref="T4:V4"/>
  </mergeCells>
  <pageMargins left="0.7" right="0.7" top="0.75" bottom="0.75" header="0.3" footer="0.3"/>
  <pageSetup paperSize="9" orientation="portrait" verticalDpi="0" r:id="rId1"/>
  <drawing r:id="rId2"/>
  <legacyDrawing r:id="rId3"/>
  <controls>
    <mc:AlternateContent xmlns:mc="http://schemas.openxmlformats.org/markup-compatibility/2006">
      <mc:Choice Requires="x14">
        <control shapeId="1028" r:id="rId4" name="Control 4">
          <controlPr defaultSize="0" r:id="rId5">
            <anchor moveWithCells="1">
              <from>
                <xdr:col>23</xdr:col>
                <xdr:colOff>0</xdr:colOff>
                <xdr:row>20</xdr:row>
                <xdr:rowOff>0</xdr:rowOff>
              </from>
              <to>
                <xdr:col>23</xdr:col>
                <xdr:colOff>457200</xdr:colOff>
                <xdr:row>21</xdr:row>
                <xdr:rowOff>38100</xdr:rowOff>
              </to>
            </anchor>
          </controlPr>
        </control>
      </mc:Choice>
      <mc:Fallback>
        <control shapeId="1028" r:id="rId4" name="Control 4"/>
      </mc:Fallback>
    </mc:AlternateContent>
    <mc:AlternateContent xmlns:mc="http://schemas.openxmlformats.org/markup-compatibility/2006">
      <mc:Choice Requires="x14">
        <control shapeId="1029" r:id="rId6" name="Control 5">
          <controlPr defaultSize="0" r:id="rId5">
            <anchor moveWithCells="1">
              <from>
                <xdr:col>23</xdr:col>
                <xdr:colOff>0</xdr:colOff>
                <xdr:row>21</xdr:row>
                <xdr:rowOff>0</xdr:rowOff>
              </from>
              <to>
                <xdr:col>23</xdr:col>
                <xdr:colOff>457200</xdr:colOff>
                <xdr:row>22</xdr:row>
                <xdr:rowOff>38100</xdr:rowOff>
              </to>
            </anchor>
          </controlPr>
        </control>
      </mc:Choice>
      <mc:Fallback>
        <control shapeId="1029" r:id="rId6" name="Control 5"/>
      </mc:Fallback>
    </mc:AlternateContent>
    <mc:AlternateContent xmlns:mc="http://schemas.openxmlformats.org/markup-compatibility/2006">
      <mc:Choice Requires="x14">
        <control shapeId="1030" r:id="rId7" name="Control 6">
          <controlPr defaultSize="0" r:id="rId8">
            <anchor moveWithCells="1">
              <from>
                <xdr:col>23</xdr:col>
                <xdr:colOff>0</xdr:colOff>
                <xdr:row>22</xdr:row>
                <xdr:rowOff>0</xdr:rowOff>
              </from>
              <to>
                <xdr:col>24</xdr:col>
                <xdr:colOff>161925</xdr:colOff>
                <xdr:row>23</xdr:row>
                <xdr:rowOff>133350</xdr:rowOff>
              </to>
            </anchor>
          </controlPr>
        </control>
      </mc:Choice>
      <mc:Fallback>
        <control shapeId="1030" r:id="rId7" name="Control 6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23"/>
  <sheetViews>
    <sheetView workbookViewId="0">
      <selection activeCell="E27" sqref="E27"/>
    </sheetView>
  </sheetViews>
  <sheetFormatPr defaultRowHeight="15" x14ac:dyDescent="0.25"/>
  <cols>
    <col min="5" max="5" width="10.140625" customWidth="1"/>
    <col min="8" max="8" width="10.85546875" customWidth="1"/>
  </cols>
  <sheetData>
    <row r="4" spans="2:8" x14ac:dyDescent="0.25">
      <c r="B4" s="91"/>
      <c r="C4" s="92"/>
      <c r="D4" s="92"/>
      <c r="E4" s="92"/>
      <c r="F4" s="92"/>
      <c r="G4" s="92"/>
      <c r="H4" s="93"/>
    </row>
    <row r="5" spans="2:8" ht="25.5" customHeight="1" x14ac:dyDescent="0.25">
      <c r="B5" s="139" t="s">
        <v>16</v>
      </c>
      <c r="C5" s="142" t="s">
        <v>17</v>
      </c>
      <c r="D5" s="143"/>
      <c r="E5" s="144"/>
      <c r="F5" s="142" t="s">
        <v>18</v>
      </c>
      <c r="G5" s="143"/>
      <c r="H5" s="144"/>
    </row>
    <row r="6" spans="2:8" ht="25.5" x14ac:dyDescent="0.25">
      <c r="B6" s="140"/>
      <c r="C6" s="142" t="s">
        <v>19</v>
      </c>
      <c r="D6" s="144"/>
      <c r="E6" s="94" t="s">
        <v>20</v>
      </c>
      <c r="F6" s="142" t="s">
        <v>19</v>
      </c>
      <c r="G6" s="144"/>
      <c r="H6" s="94" t="s">
        <v>20</v>
      </c>
    </row>
    <row r="7" spans="2:8" x14ac:dyDescent="0.25">
      <c r="B7" s="141"/>
      <c r="C7" s="94" t="s">
        <v>21</v>
      </c>
      <c r="D7" s="94" t="s">
        <v>22</v>
      </c>
      <c r="E7" s="94" t="s">
        <v>23</v>
      </c>
      <c r="F7" s="94" t="s">
        <v>21</v>
      </c>
      <c r="G7" s="94" t="s">
        <v>22</v>
      </c>
      <c r="H7" s="94" t="s">
        <v>23</v>
      </c>
    </row>
    <row r="8" spans="2:8" x14ac:dyDescent="0.25">
      <c r="B8" s="124" t="s">
        <v>24</v>
      </c>
      <c r="C8" s="95" t="s">
        <v>25</v>
      </c>
      <c r="D8" s="95">
        <v>220</v>
      </c>
      <c r="E8" s="96">
        <v>43718</v>
      </c>
      <c r="F8" s="95" t="s">
        <v>26</v>
      </c>
      <c r="G8" s="95">
        <v>224</v>
      </c>
      <c r="H8" s="96">
        <v>43564</v>
      </c>
    </row>
    <row r="9" spans="2:8" ht="15" customHeight="1" x14ac:dyDescent="0.25">
      <c r="B9" s="125"/>
      <c r="C9" s="127" t="s">
        <v>27</v>
      </c>
      <c r="D9" s="128"/>
      <c r="E9" s="129"/>
      <c r="F9" s="133"/>
      <c r="G9" s="134"/>
      <c r="H9" s="135"/>
    </row>
    <row r="10" spans="2:8" ht="30" customHeight="1" x14ac:dyDescent="0.25">
      <c r="B10" s="126"/>
      <c r="C10" s="130" t="s">
        <v>28</v>
      </c>
      <c r="D10" s="131"/>
      <c r="E10" s="132"/>
      <c r="F10" s="136"/>
      <c r="G10" s="137"/>
      <c r="H10" s="138"/>
    </row>
    <row r="11" spans="2:8" x14ac:dyDescent="0.25">
      <c r="B11" s="90" t="s">
        <v>33</v>
      </c>
      <c r="C11" s="97">
        <v>682.8</v>
      </c>
      <c r="D11" s="97">
        <v>31</v>
      </c>
      <c r="E11" s="97" t="s">
        <v>29</v>
      </c>
      <c r="F11" s="97">
        <v>616.29999999999995</v>
      </c>
      <c r="G11" s="97">
        <v>31</v>
      </c>
      <c r="H11" s="97" t="s">
        <v>30</v>
      </c>
    </row>
    <row r="12" spans="2:8" x14ac:dyDescent="0.25">
      <c r="B12" s="90" t="s">
        <v>34</v>
      </c>
      <c r="C12" s="97">
        <v>440.5</v>
      </c>
      <c r="D12" s="97">
        <v>28</v>
      </c>
      <c r="E12" s="98">
        <v>43527</v>
      </c>
      <c r="F12" s="97">
        <v>527.29999999999995</v>
      </c>
      <c r="G12" s="97">
        <v>29</v>
      </c>
      <c r="H12" s="97" t="s">
        <v>31</v>
      </c>
    </row>
    <row r="13" spans="2:8" x14ac:dyDescent="0.25">
      <c r="B13" s="90" t="s">
        <v>35</v>
      </c>
      <c r="C13" s="97">
        <v>319.8</v>
      </c>
      <c r="D13" s="97">
        <v>29</v>
      </c>
      <c r="E13" s="98">
        <v>43593</v>
      </c>
      <c r="F13" s="97">
        <v>446.7</v>
      </c>
      <c r="G13" s="97">
        <v>31</v>
      </c>
      <c r="H13" s="98">
        <v>43620</v>
      </c>
    </row>
    <row r="14" spans="2:8" x14ac:dyDescent="0.25">
      <c r="B14" s="90" t="s">
        <v>36</v>
      </c>
      <c r="C14" s="97">
        <v>272.7</v>
      </c>
      <c r="D14" s="97">
        <v>26</v>
      </c>
      <c r="E14" s="98">
        <v>43474</v>
      </c>
      <c r="F14" s="97">
        <v>292.60000000000002</v>
      </c>
      <c r="G14" s="97">
        <v>30</v>
      </c>
      <c r="H14" s="98">
        <v>43505</v>
      </c>
    </row>
    <row r="15" spans="2:8" x14ac:dyDescent="0.25">
      <c r="B15" s="90" t="s">
        <v>37</v>
      </c>
      <c r="C15" s="97">
        <v>70.900000000000006</v>
      </c>
      <c r="D15" s="97">
        <v>11</v>
      </c>
      <c r="E15" s="98">
        <v>43571</v>
      </c>
      <c r="F15" s="97">
        <v>49.1</v>
      </c>
      <c r="G15" s="97">
        <v>8</v>
      </c>
      <c r="H15" s="98">
        <v>43510</v>
      </c>
    </row>
    <row r="16" spans="2:8" x14ac:dyDescent="0.25">
      <c r="B16" s="90" t="s">
        <v>38</v>
      </c>
      <c r="C16" s="97">
        <v>0</v>
      </c>
      <c r="D16" s="97">
        <v>0</v>
      </c>
      <c r="E16" s="98">
        <v>43666</v>
      </c>
      <c r="F16" s="97">
        <v>0</v>
      </c>
      <c r="G16" s="97">
        <v>0</v>
      </c>
      <c r="H16" s="98">
        <v>43602</v>
      </c>
    </row>
    <row r="17" spans="2:8" x14ac:dyDescent="0.25">
      <c r="B17" s="90" t="s">
        <v>39</v>
      </c>
      <c r="C17" s="97">
        <v>0</v>
      </c>
      <c r="D17" s="97">
        <v>0</v>
      </c>
      <c r="E17" s="98">
        <v>43728</v>
      </c>
      <c r="F17" s="97">
        <v>0</v>
      </c>
      <c r="G17" s="97">
        <v>0</v>
      </c>
      <c r="H17" s="98">
        <v>43484</v>
      </c>
    </row>
    <row r="18" spans="2:8" x14ac:dyDescent="0.25">
      <c r="B18" s="90" t="s">
        <v>40</v>
      </c>
      <c r="C18" s="97">
        <v>0</v>
      </c>
      <c r="D18" s="97">
        <v>0</v>
      </c>
      <c r="E18" s="97" t="s">
        <v>32</v>
      </c>
      <c r="F18" s="97">
        <v>0</v>
      </c>
      <c r="G18" s="97">
        <v>0</v>
      </c>
      <c r="H18" s="98">
        <v>43603</v>
      </c>
    </row>
    <row r="19" spans="2:8" x14ac:dyDescent="0.25">
      <c r="B19" s="90" t="s">
        <v>41</v>
      </c>
      <c r="C19" s="97">
        <v>76.099999999999994</v>
      </c>
      <c r="D19" s="97">
        <v>11</v>
      </c>
      <c r="E19" s="98">
        <v>43690</v>
      </c>
      <c r="F19" s="97">
        <v>18.5</v>
      </c>
      <c r="G19" s="97">
        <v>3</v>
      </c>
      <c r="H19" s="98">
        <v>43691</v>
      </c>
    </row>
    <row r="20" spans="2:8" x14ac:dyDescent="0.25">
      <c r="B20" s="90" t="s">
        <v>42</v>
      </c>
      <c r="C20" s="97">
        <v>183</v>
      </c>
      <c r="D20" s="97">
        <v>23</v>
      </c>
      <c r="E20" s="98">
        <v>43657</v>
      </c>
      <c r="F20" s="97">
        <v>288.3</v>
      </c>
      <c r="G20" s="97">
        <v>31</v>
      </c>
      <c r="H20" s="98">
        <v>43655</v>
      </c>
    </row>
    <row r="21" spans="2:8" x14ac:dyDescent="0.25">
      <c r="B21" s="90" t="s">
        <v>43</v>
      </c>
      <c r="C21" s="97">
        <v>395.5</v>
      </c>
      <c r="D21" s="97">
        <v>30</v>
      </c>
      <c r="E21" s="98">
        <v>43682</v>
      </c>
      <c r="F21" s="97">
        <v>437.7</v>
      </c>
      <c r="G21" s="97">
        <v>30</v>
      </c>
      <c r="H21" s="98">
        <v>43559</v>
      </c>
    </row>
    <row r="22" spans="2:8" x14ac:dyDescent="0.25">
      <c r="B22" s="90" t="s">
        <v>44</v>
      </c>
      <c r="C22" s="99">
        <v>498</v>
      </c>
      <c r="D22" s="99">
        <v>31</v>
      </c>
      <c r="E22" s="100">
        <v>43710</v>
      </c>
      <c r="F22" s="99">
        <v>560.6</v>
      </c>
      <c r="G22" s="99">
        <v>31</v>
      </c>
      <c r="H22" s="102" t="s">
        <v>45</v>
      </c>
    </row>
    <row r="23" spans="2:8" x14ac:dyDescent="0.25">
      <c r="B23" s="101"/>
      <c r="C23" s="101">
        <f>SUM(C11:C22)</f>
        <v>2939.3</v>
      </c>
      <c r="D23" s="101">
        <f>SUM(D11:D22)</f>
        <v>220</v>
      </c>
      <c r="E23" s="101"/>
      <c r="F23" s="101">
        <f>SUM(F11:F22)</f>
        <v>3237.1</v>
      </c>
      <c r="G23" s="101">
        <f>SUM(G11:G22)</f>
        <v>224</v>
      </c>
      <c r="H23" s="101"/>
    </row>
  </sheetData>
  <mergeCells count="9">
    <mergeCell ref="B8:B10"/>
    <mergeCell ref="C9:E9"/>
    <mergeCell ref="C10:E10"/>
    <mergeCell ref="F9:H10"/>
    <mergeCell ref="B5:B7"/>
    <mergeCell ref="C5:E5"/>
    <mergeCell ref="F5:H5"/>
    <mergeCell ref="C6:D6"/>
    <mergeCell ref="F6:G6"/>
  </mergeCells>
  <hyperlinks>
    <hyperlink ref="C9" r:id="rId1" display="https://vytapeni.tzb-info.cz/tabulky-a-vypocty/47-potreba-tepla-pro-vytapeni-a-ohrev-teple-vody?_d19_=2939.3"/>
    <hyperlink ref="C10" r:id="rId2" display="https://vytapeni.tzb-info.cz/tabulky-a-vypocty/47-potreba-tepla-pro-vytapeni-a-ohrev-teple-vody?_d19_=2939.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Spotřeby_2017</vt:lpstr>
      <vt:lpstr>ČMHÚ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2020-01-14T10:09:05Z</dcterms:modified>
</cp:coreProperties>
</file>